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1"/>
  </bookViews>
  <sheets>
    <sheet name="Титул" sheetId="1" r:id="rId1"/>
    <sheet name="НП" sheetId="2" r:id="rId2"/>
  </sheets>
  <externalReferences>
    <externalReference r:id="rId5"/>
    <externalReference r:id="rId6"/>
  </externalReferences>
  <definedNames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1">'НП'!$8:$8</definedName>
    <definedName name="_xlnm.Print_Area" localSheetId="1">'НП'!$A$1:$W$127</definedName>
    <definedName name="_xlnm.Print_Area" localSheetId="0">'Титул'!$A$1:$BI$32</definedName>
    <definedName name="с22" localSheetId="1">#REF!</definedName>
    <definedName name="с22">#REF!</definedName>
    <definedName name="с222" localSheetId="1">#REF!</definedName>
    <definedName name="с222">#REF!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J33" authorId="0">
      <text>
        <r>
          <rPr>
            <sz val="9"/>
            <rFont val="Tahoma"/>
            <family val="2"/>
          </rPr>
          <t xml:space="preserve">
2 години на тиждень
</t>
        </r>
      </text>
    </comment>
  </commentList>
</comments>
</file>

<file path=xl/sharedStrings.xml><?xml version="1.0" encoding="utf-8"?>
<sst xmlns="http://schemas.openxmlformats.org/spreadsheetml/2006/main" count="407" uniqueCount="278">
  <si>
    <t>Разом</t>
  </si>
  <si>
    <t>Всього</t>
  </si>
  <si>
    <t>лекції</t>
  </si>
  <si>
    <t>практичні</t>
  </si>
  <si>
    <t>семінарські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</si>
  <si>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</si>
  <si>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</si>
  <si>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</si>
  <si>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</si>
  <si>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</si>
  <si>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</si>
  <si>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</si>
  <si>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</si>
  <si>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лабораторні</t>
  </si>
  <si>
    <t>Зведена таблиця</t>
  </si>
  <si>
    <t>Кількість аудиторних годин на тиждень</t>
  </si>
  <si>
    <t>Кількість заліків</t>
  </si>
  <si>
    <t>Кількість екзаменів</t>
  </si>
  <si>
    <t>Кількість кредитів ECTS</t>
  </si>
  <si>
    <t>Кількість курсових робіт</t>
  </si>
  <si>
    <t>"Погоджено"</t>
  </si>
  <si>
    <t>НМЦ стандартизації та якості освіти</t>
  </si>
  <si>
    <t>III. План навчального процесу</t>
  </si>
  <si>
    <t>№ з/п</t>
  </si>
  <si>
    <t>Назва дисципліни</t>
  </si>
  <si>
    <t>Розподіл за семестрами</t>
  </si>
  <si>
    <t>Обсяг роботи студента, годин</t>
  </si>
  <si>
    <t>Загальний обсяг</t>
  </si>
  <si>
    <t>з них</t>
  </si>
  <si>
    <t>1 курс</t>
  </si>
  <si>
    <t>2 курс</t>
  </si>
  <si>
    <t>3 курс</t>
  </si>
  <si>
    <t>4 курс</t>
  </si>
  <si>
    <t>годин</t>
  </si>
  <si>
    <t>кредитів</t>
  </si>
  <si>
    <t>контактні</t>
  </si>
  <si>
    <t>підготовка та проходження контрольних заходів</t>
  </si>
  <si>
    <t>самостійна робота</t>
  </si>
  <si>
    <t>Екзамен</t>
  </si>
  <si>
    <t>Залік</t>
  </si>
  <si>
    <t>Курсова робота</t>
  </si>
  <si>
    <t>модульний контроль</t>
  </si>
  <si>
    <t>семестровий контроль</t>
  </si>
  <si>
    <t>Разом за навчальним планом</t>
  </si>
  <si>
    <t>Розподіл за курсами і семестрами кредитів</t>
  </si>
  <si>
    <t>ОДФ.1</t>
  </si>
  <si>
    <t>ОДФ.3</t>
  </si>
  <si>
    <t>ОДФ.4</t>
  </si>
  <si>
    <t>ОДФ.5</t>
  </si>
  <si>
    <t>ОДФ.6</t>
  </si>
  <si>
    <t>ОДФ.7</t>
  </si>
  <si>
    <t>ОДФ.8</t>
  </si>
  <si>
    <t>ОДФ.9</t>
  </si>
  <si>
    <t>3. Атестація</t>
  </si>
  <si>
    <t>ОП.1</t>
  </si>
  <si>
    <t>ОП.2</t>
  </si>
  <si>
    <t>ОА.2</t>
  </si>
  <si>
    <t>Разом за вибірковою частиною</t>
  </si>
  <si>
    <t xml:space="preserve"> </t>
  </si>
  <si>
    <t>Університетські студії</t>
  </si>
  <si>
    <t>Українські студії</t>
  </si>
  <si>
    <t>Філософські студії</t>
  </si>
  <si>
    <t>Формування загальних компетентностей</t>
  </si>
  <si>
    <t>І. Обов'язкова частина</t>
  </si>
  <si>
    <t xml:space="preserve">Я - студент </t>
  </si>
  <si>
    <t>Лідерство служіння</t>
  </si>
  <si>
    <t>тижнів теоретичного навчання</t>
  </si>
  <si>
    <t>2. Практика</t>
  </si>
  <si>
    <t>ОДЗ.1</t>
  </si>
  <si>
    <t>ОДЗ.2</t>
  </si>
  <si>
    <t>ОДЗ.3</t>
  </si>
  <si>
    <t>ОДЗ.4</t>
  </si>
  <si>
    <t>Логіка</t>
  </si>
  <si>
    <t>Філософія</t>
  </si>
  <si>
    <t xml:space="preserve">Історія держави і права </t>
  </si>
  <si>
    <t>ОДФ.2</t>
  </si>
  <si>
    <t>ОДФ.11</t>
  </si>
  <si>
    <t>ОДФ.12</t>
  </si>
  <si>
    <t>ОДФ.13</t>
  </si>
  <si>
    <t>ОДФ.14</t>
  </si>
  <si>
    <t>Міжнародне право</t>
  </si>
  <si>
    <t>ОДФ.16</t>
  </si>
  <si>
    <t>ОП.3</t>
  </si>
  <si>
    <t>Інформаційне право</t>
  </si>
  <si>
    <t>ОДФ.18</t>
  </si>
  <si>
    <t>ОДФ.20</t>
  </si>
  <si>
    <t>Затверджено на засіданні Вченої ради Факультету права та міжнародних відносин</t>
  </si>
  <si>
    <t>Разом за обов'язковою частиною</t>
  </si>
  <si>
    <t>Виробнича практика</t>
  </si>
  <si>
    <t>ОП.4</t>
  </si>
  <si>
    <t>ОП.5</t>
  </si>
  <si>
    <t>"Затверджено"</t>
  </si>
  <si>
    <t xml:space="preserve">перший (бакалаврcький) </t>
  </si>
  <si>
    <t>Рішенням Вченої ради</t>
  </si>
  <si>
    <t>Ступінь вищої освіти:</t>
  </si>
  <si>
    <t xml:space="preserve">бакалавр </t>
  </si>
  <si>
    <t>Київського університету імені Бориса Грінченка</t>
  </si>
  <si>
    <t xml:space="preserve">Термін навчання: </t>
  </si>
  <si>
    <t>3 роки 10 місяців</t>
  </si>
  <si>
    <t>Голова Вченої ради, ректор</t>
  </si>
  <si>
    <t>Київський університет імені Бориса Грінченка</t>
  </si>
  <si>
    <t>НАВЧАЛЬНИЙ ПЛАН</t>
  </si>
  <si>
    <t>підготовки здобувачів вищої освіти за освітньо-професійною програмою</t>
  </si>
  <si>
    <r>
      <t xml:space="preserve">галузь знань </t>
    </r>
    <r>
      <rPr>
        <b/>
        <sz val="16"/>
        <rFont val="Calibri"/>
        <family val="2"/>
      </rPr>
      <t xml:space="preserve"> </t>
    </r>
  </si>
  <si>
    <t xml:space="preserve">спеціальність </t>
  </si>
  <si>
    <t>освітня програма</t>
  </si>
  <si>
    <r>
      <rPr>
        <b/>
        <u val="single"/>
        <sz val="16"/>
        <rFont val="Calibri"/>
        <family val="2"/>
      </rPr>
      <t>денна</t>
    </r>
    <r>
      <rPr>
        <sz val="16"/>
        <rFont val="Calibri"/>
        <family val="2"/>
      </rPr>
      <t xml:space="preserve"> форма навчання</t>
    </r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</si>
  <si>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</si>
  <si>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</si>
  <si>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</si>
  <si>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</si>
  <si>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</si>
  <si>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</si>
  <si>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</si>
  <si>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</si>
  <si>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</si>
  <si>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</si>
  <si>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</si>
  <si>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</si>
  <si>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</si>
  <si>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</si>
  <si>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</si>
  <si>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</si>
  <si>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Екзаменаційна сесія</t>
  </si>
  <si>
    <t>Підсумкові атестації</t>
  </si>
  <si>
    <t>Навчальна практика</t>
  </si>
  <si>
    <t>Виконання кваліф. робіт</t>
  </si>
  <si>
    <t>Канікули</t>
  </si>
  <si>
    <t>ІХ</t>
  </si>
  <si>
    <t>Х</t>
  </si>
  <si>
    <t>ХІІ</t>
  </si>
  <si>
    <t>І</t>
  </si>
  <si>
    <t>ІІ</t>
  </si>
  <si>
    <t>ІІІ</t>
  </si>
  <si>
    <t>ІV</t>
  </si>
  <si>
    <t>VI</t>
  </si>
  <si>
    <t>VII</t>
  </si>
  <si>
    <t>ХІ</t>
  </si>
  <si>
    <t>V</t>
  </si>
  <si>
    <t>VIII</t>
  </si>
  <si>
    <t>=</t>
  </si>
  <si>
    <t>::</t>
  </si>
  <si>
    <t>Н</t>
  </si>
  <si>
    <t>П</t>
  </si>
  <si>
    <t>о</t>
  </si>
  <si>
    <t>Б</t>
  </si>
  <si>
    <t>Примітка:</t>
  </si>
  <si>
    <t>Екзамена-ційні сесії</t>
  </si>
  <si>
    <t>Виробничі практики</t>
  </si>
  <si>
    <t>Історія держави і права зарубіжних країн</t>
  </si>
  <si>
    <t>ОА.1</t>
  </si>
  <si>
    <t>ОДФ.21</t>
  </si>
  <si>
    <t>3,4,5,6</t>
  </si>
  <si>
    <t>Латинська мова (юридична фразеологія)</t>
  </si>
  <si>
    <t>1. Навчальні дисципліни</t>
  </si>
  <si>
    <t>*</t>
  </si>
  <si>
    <t>В</t>
  </si>
  <si>
    <t>*н</t>
  </si>
  <si>
    <t>Розрахунок тижневого навантаження</t>
  </si>
  <si>
    <t>Історія політичних та правових вчень</t>
  </si>
  <si>
    <t>Порівняльне цивільне право та порівняльний цивільний процес</t>
  </si>
  <si>
    <t>Міжнародно-правові механізми захисту прав людини</t>
  </si>
  <si>
    <t>Основи дипломатії</t>
  </si>
  <si>
    <t>Міжнародне економічне право</t>
  </si>
  <si>
    <t>Європейське право</t>
  </si>
  <si>
    <t>Правове регулювання міжнародних перевезень</t>
  </si>
  <si>
    <t>Міжнародне фінансове право</t>
  </si>
  <si>
    <t>Міжнародне економічне право: теорія та основні галузі</t>
  </si>
  <si>
    <t>Фінанси та кредит</t>
  </si>
  <si>
    <t xml:space="preserve">Міжнародно-правове регулювання фінансових відносин </t>
  </si>
  <si>
    <t>Історія держави і права України</t>
  </si>
  <si>
    <t xml:space="preserve">Європейське інституційне право  </t>
  </si>
  <si>
    <t xml:space="preserve">Міжнародне гуманітарне право </t>
  </si>
  <si>
    <t>29 Міжнародні відносини</t>
  </si>
  <si>
    <t>293 Міжнародне право</t>
  </si>
  <si>
    <t>293.00.01 Міжнародне право</t>
  </si>
  <si>
    <t>Перша іноземна мова (англійська)</t>
  </si>
  <si>
    <t>Друга іноземна мова (французька / німецька)</t>
  </si>
  <si>
    <t xml:space="preserve">Теорія держави і права </t>
  </si>
  <si>
    <t>Римське право</t>
  </si>
  <si>
    <t>Інформаційно-аналітичні студії</t>
  </si>
  <si>
    <t>Ораторське мистецтво</t>
  </si>
  <si>
    <t>Міжнародне екологічне право</t>
  </si>
  <si>
    <t xml:space="preserve">Конфліктологія </t>
  </si>
  <si>
    <t>Правничі системи сучасності</t>
  </si>
  <si>
    <t>Теорія міжнародних відносин</t>
  </si>
  <si>
    <t xml:space="preserve">Вступ до професії </t>
  </si>
  <si>
    <t>Культура усного і писемного мовлення (українська)</t>
  </si>
  <si>
    <t xml:space="preserve">Сучасні інформаційні системи та технології </t>
  </si>
  <si>
    <t>Міжнародне інформаційне право</t>
  </si>
  <si>
    <r>
      <rPr>
        <sz val="14"/>
        <color indexed="8"/>
        <rFont val="Calibri"/>
        <family val="2"/>
      </rPr>
      <t>Історія міжнародного права</t>
    </r>
  </si>
  <si>
    <t>ОДЗ.5</t>
  </si>
  <si>
    <t>Фізичне виховання</t>
  </si>
  <si>
    <t>ОДФ.10</t>
  </si>
  <si>
    <t xml:space="preserve">Порівняльне кримінальне право і порівняльний кримінальний процес </t>
  </si>
  <si>
    <t>ОДФ.19</t>
  </si>
  <si>
    <t>Загальна частина</t>
  </si>
  <si>
    <t>Особлива частина</t>
  </si>
  <si>
    <t>ОДФ.17</t>
  </si>
  <si>
    <t>Міжнародне приватне право</t>
  </si>
  <si>
    <t xml:space="preserve">Інститути та галузі права Європейського Союзу </t>
  </si>
  <si>
    <t>ОДФ.22</t>
  </si>
  <si>
    <t>ОДФ.23</t>
  </si>
  <si>
    <t>ОДФ.24</t>
  </si>
  <si>
    <t>ОДФ.15</t>
  </si>
  <si>
    <t>Блок дисциплін мовної підготовки</t>
  </si>
  <si>
    <t>Блок дисциплін фундаментальної правничої підготовки</t>
  </si>
  <si>
    <t>Блок дисциплін порівняльного права</t>
  </si>
  <si>
    <t>Блок дисциплін з міжнародних відносин та права</t>
  </si>
  <si>
    <t>Фінансове право</t>
  </si>
  <si>
    <t>Переддипломна практика, тижнів</t>
  </si>
  <si>
    <r>
      <rPr>
        <sz val="14"/>
        <rFont val="Calibri"/>
        <family val="2"/>
      </rPr>
      <t>Основи міжнародної економіки</t>
    </r>
  </si>
  <si>
    <t>Порівняльне господарське право</t>
  </si>
  <si>
    <r>
      <t xml:space="preserve">Міжнародний </t>
    </r>
    <r>
      <rPr>
        <sz val="14"/>
        <rFont val="Calibri"/>
        <family val="2"/>
      </rPr>
      <t>цивільний процес та арбітраж</t>
    </r>
  </si>
  <si>
    <t>Міжнародне інвестиційне право</t>
  </si>
  <si>
    <t>Митне право</t>
  </si>
  <si>
    <t>Митне право України</t>
  </si>
  <si>
    <t>Міжнародне митне право</t>
  </si>
  <si>
    <t>Міжнародні відносини та світова політика</t>
  </si>
  <si>
    <t>Порівняльне конституційне право</t>
  </si>
  <si>
    <t xml:space="preserve">Міжнародне торговельне право </t>
  </si>
  <si>
    <t>ІІ.    Вибіркова частина</t>
  </si>
  <si>
    <t xml:space="preserve"> (студент обирає дисципліни на відповідну кількість кредитів)</t>
  </si>
  <si>
    <t xml:space="preserve">4.1. Вибірковий блок 1 - "Правове регулювання міжнародних економічних відносин"  </t>
  </si>
  <si>
    <t>ВД.1</t>
  </si>
  <si>
    <t>ВД.2</t>
  </si>
  <si>
    <t>кред</t>
  </si>
  <si>
    <t>ауд</t>
  </si>
  <si>
    <t>мкр</t>
  </si>
  <si>
    <t>ср</t>
  </si>
  <si>
    <t>2 год. на тиж.</t>
  </si>
  <si>
    <t>Протокол №  __  від "___" ________ 2021 року</t>
  </si>
  <si>
    <t>"____" _____ 2021 р. ______________Ольга ЛЕОНТЬЄВА</t>
  </si>
  <si>
    <t>Керівник робочої групи (гарант ОП) _____________________</t>
  </si>
  <si>
    <t>Навчальні практики, тижнів</t>
  </si>
  <si>
    <t>___________________________  Віктор ОГНЕВ'ЮК</t>
  </si>
  <si>
    <t>бакалавр міжнародного права</t>
  </si>
  <si>
    <t>Рівень вищої освіти:</t>
  </si>
  <si>
    <t>Кваліфікація:</t>
  </si>
  <si>
    <t xml:space="preserve">На базі: </t>
  </si>
  <si>
    <t>Формування спеціальних (фахових, предметних) компетентностей</t>
  </si>
  <si>
    <t>Теорія і практика перекладу першої іноземної мови (англійська)</t>
  </si>
  <si>
    <t>ОКР.1</t>
  </si>
  <si>
    <t>ОКР.2</t>
  </si>
  <si>
    <r>
      <t>Виробнича (</t>
    </r>
    <r>
      <rPr>
        <sz val="14"/>
        <rFont val="Calibri"/>
        <family val="2"/>
      </rPr>
      <t>виконавчі та самоврядні органи)</t>
    </r>
  </si>
  <si>
    <t>Навчальна (ознайомча / без відриву)</t>
  </si>
  <si>
    <r>
      <t>Виробнича (</t>
    </r>
    <r>
      <rPr>
        <sz val="14"/>
        <rFont val="Calibri"/>
        <family val="2"/>
      </rPr>
      <t>державні та самоврядні органи)</t>
    </r>
  </si>
  <si>
    <t xml:space="preserve">Переддипломна  </t>
  </si>
  <si>
    <t>4.2. Вибірковий блок 2 - Вибір з каталогу курсів</t>
  </si>
  <si>
    <t>Виробничі практики, тижнів</t>
  </si>
  <si>
    <t>Підсумкова атестація, тижнів</t>
  </si>
  <si>
    <t>ВД.1.01</t>
  </si>
  <si>
    <t>ВД.1.02</t>
  </si>
  <si>
    <t>ВД.1.03</t>
  </si>
  <si>
    <t>ВД.1.04</t>
  </si>
  <si>
    <t>ВД.1.05</t>
  </si>
  <si>
    <t>ВД.1.06</t>
  </si>
  <si>
    <t>ВД.1.07</t>
  </si>
  <si>
    <t>ВД.1.08</t>
  </si>
  <si>
    <r>
      <t>Вибір з каталогу курсів</t>
    </r>
    <r>
      <rPr>
        <sz val="8"/>
        <rFont val="Calibri"/>
        <family val="2"/>
      </rPr>
      <t xml:space="preserve"> </t>
    </r>
    <r>
      <rPr>
        <sz val="10"/>
        <rFont val="Calibri"/>
        <family val="2"/>
      </rPr>
      <t>(студент обирає дисципліни на відповідну кількість кредитів)</t>
    </r>
  </si>
  <si>
    <t>Порівняльне муніципальне право</t>
  </si>
  <si>
    <t>Історія української культури</t>
  </si>
  <si>
    <t>ВД.1.09</t>
  </si>
  <si>
    <t>Адвокатура</t>
  </si>
  <si>
    <r>
      <t xml:space="preserve">       </t>
    </r>
    <r>
      <rPr>
        <sz val="12"/>
        <rFont val="Calibri"/>
        <family val="2"/>
      </rPr>
      <t>Історія та культура громади міста Києва</t>
    </r>
  </si>
  <si>
    <t>2,3,5</t>
  </si>
  <si>
    <t>Переддипломна практика</t>
  </si>
  <si>
    <t>Підсумкова атестація</t>
  </si>
  <si>
    <t>(нова редакція від 26.08.2021, протокол № 7)</t>
  </si>
  <si>
    <t>від 22.08.2018, протокол № 2</t>
  </si>
  <si>
    <t>повної загальної середньої освіти</t>
  </si>
  <si>
    <t>Курсова робота (за вибором, ОДФ.18, ОДФ.22)</t>
  </si>
  <si>
    <t>Атестаційний екзамен</t>
  </si>
  <si>
    <t xml:space="preserve">Захист кваліфікаційної бакалаврської роботи </t>
  </si>
  <si>
    <t>Голова Вченої ради, декан факультету _________________ Ігор ГРИЦЯК</t>
  </si>
  <si>
    <t>Правове регулювання зовнішньоекономічної діяльності</t>
  </si>
  <si>
    <r>
      <t xml:space="preserve">Виробнича (мовна - </t>
    </r>
    <r>
      <rPr>
        <sz val="12"/>
        <rFont val="Calibri"/>
        <family val="2"/>
      </rPr>
      <t>місцеві і  державні органи влади; підприємства, установи, організації різних форм власності</t>
    </r>
    <r>
      <rPr>
        <sz val="14"/>
        <rFont val="Calibri"/>
        <family val="2"/>
      </rPr>
      <t>)</t>
    </r>
  </si>
  <si>
    <t>Курсова робота (за вибором, ОДФ.11-15)</t>
  </si>
</sst>
</file>

<file path=xl/styles.xml><?xml version="1.0" encoding="utf-8"?>
<styleSheet xmlns="http://schemas.openxmlformats.org/spreadsheetml/2006/main">
  <numFmts count="4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_-;\-* #,##0_-;_-* &quot;-&quot;_-;_-@_-"/>
    <numFmt numFmtId="181" formatCode="_-* #,##0.00_-;\-* #,##0.00_-;_-* &quot;-&quot;??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_-* #,##0.00\ &quot;грн.&quot;_-;\-* #,##0.00\ &quot;грн.&quot;_-;_-* &quot;-&quot;??\ &quot;грн.&quot;_-;_-@_-"/>
    <numFmt numFmtId="199" formatCode="0.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57"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8.25"/>
      <color indexed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sz val="14"/>
      <name val="Times New Roman"/>
      <family val="1"/>
    </font>
    <font>
      <b/>
      <i/>
      <sz val="16"/>
      <name val="Calibri"/>
      <family val="2"/>
    </font>
    <font>
      <b/>
      <u val="single"/>
      <sz val="16"/>
      <name val="Calibri"/>
      <family val="2"/>
    </font>
    <font>
      <b/>
      <sz val="18"/>
      <name val="Calibri"/>
      <family val="2"/>
    </font>
    <font>
      <sz val="13"/>
      <name val="Calibri"/>
      <family val="2"/>
    </font>
    <font>
      <sz val="9"/>
      <name val="Calibri"/>
      <family val="2"/>
    </font>
    <font>
      <b/>
      <u val="single"/>
      <sz val="14"/>
      <name val="Calibri"/>
      <family val="2"/>
    </font>
    <font>
      <b/>
      <sz val="14"/>
      <color indexed="8"/>
      <name val="Calibri"/>
      <family val="2"/>
    </font>
    <font>
      <sz val="9"/>
      <name val="Tahoma"/>
      <family val="2"/>
    </font>
    <font>
      <sz val="14"/>
      <color indexed="10"/>
      <name val="Calibri"/>
      <family val="2"/>
    </font>
    <font>
      <sz val="14"/>
      <color indexed="8"/>
      <name val="Calibri"/>
      <family val="2"/>
    </font>
    <font>
      <sz val="14"/>
      <color indexed="30"/>
      <name val="Calibri"/>
      <family val="2"/>
    </font>
    <font>
      <i/>
      <sz val="12"/>
      <name val="Calibri"/>
      <family val="2"/>
    </font>
    <font>
      <sz val="14"/>
      <color indexed="17"/>
      <name val="Calibri"/>
      <family val="2"/>
    </font>
    <font>
      <i/>
      <sz val="14"/>
      <name val="Calibri"/>
      <family val="2"/>
    </font>
    <font>
      <sz val="14"/>
      <color indexed="14"/>
      <name val="Calibri"/>
      <family val="2"/>
    </font>
    <font>
      <b/>
      <i/>
      <sz val="14"/>
      <name val="Calibri"/>
      <family val="2"/>
    </font>
    <font>
      <b/>
      <sz val="14"/>
      <color indexed="10"/>
      <name val="Calibri"/>
      <family val="2"/>
    </font>
    <font>
      <b/>
      <sz val="14"/>
      <color indexed="30"/>
      <name val="Calibri"/>
      <family val="2"/>
    </font>
    <font>
      <b/>
      <i/>
      <sz val="14"/>
      <color indexed="10"/>
      <name val="Calibri"/>
      <family val="2"/>
    </font>
    <font>
      <b/>
      <i/>
      <sz val="14"/>
      <color indexed="30"/>
      <name val="Calibri"/>
      <family val="2"/>
    </font>
    <font>
      <b/>
      <sz val="16"/>
      <color indexed="10"/>
      <name val="Calibri"/>
      <family val="2"/>
    </font>
    <font>
      <b/>
      <sz val="16"/>
      <color indexed="3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0"/>
      <name val="Calibri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7" fillId="21" borderId="7" applyNumberFormat="0" applyAlignment="0" applyProtection="0"/>
    <xf numFmtId="0" fontId="8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5" fillId="20" borderId="1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" fillId="20" borderId="2" applyNumberFormat="0" applyAlignment="0" applyProtection="0"/>
    <xf numFmtId="0" fontId="13" fillId="0" borderId="9" applyNumberFormat="0" applyFill="0" applyAlignment="0" applyProtection="0"/>
    <xf numFmtId="0" fontId="9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525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3" fillId="0" borderId="0" xfId="84" applyFont="1" applyFill="1" applyAlignment="1">
      <alignment vertical="center"/>
      <protection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vertical="top" wrapText="1"/>
    </xf>
    <xf numFmtId="0" fontId="23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4" fillId="0" borderId="0" xfId="84" applyFont="1" applyFill="1">
      <alignment/>
      <protection/>
    </xf>
    <xf numFmtId="0" fontId="27" fillId="0" borderId="0" xfId="84" applyFont="1" applyFill="1">
      <alignment/>
      <protection/>
    </xf>
    <xf numFmtId="0" fontId="30" fillId="0" borderId="0" xfId="84" applyFont="1" applyFill="1">
      <alignment/>
      <protection/>
    </xf>
    <xf numFmtId="0" fontId="24" fillId="0" borderId="0" xfId="84" applyFont="1" applyFill="1" applyAlignment="1">
      <alignment horizontal="center"/>
      <protection/>
    </xf>
    <xf numFmtId="0" fontId="24" fillId="0" borderId="0" xfId="84" applyFont="1" applyFill="1" applyAlignment="1">
      <alignment horizontal="left" vertical="center"/>
      <protection/>
    </xf>
    <xf numFmtId="0" fontId="24" fillId="0" borderId="0" xfId="84" applyFont="1" applyFill="1" applyAlignment="1">
      <alignment vertical="center"/>
      <protection/>
    </xf>
    <xf numFmtId="0" fontId="24" fillId="0" borderId="0" xfId="84" applyFont="1" applyFill="1" applyAlignment="1">
      <alignment horizontal="left"/>
      <protection/>
    </xf>
    <xf numFmtId="0" fontId="22" fillId="0" borderId="0" xfId="84" applyFont="1" applyFill="1" applyAlignment="1">
      <alignment vertical="top"/>
      <protection/>
    </xf>
    <xf numFmtId="0" fontId="26" fillId="0" borderId="10" xfId="84" applyFont="1" applyFill="1" applyBorder="1" applyAlignment="1">
      <alignment horizontal="center" vertical="top"/>
      <protection/>
    </xf>
    <xf numFmtId="0" fontId="23" fillId="0" borderId="0" xfId="84" applyFont="1" applyFill="1" applyAlignment="1">
      <alignment horizontal="center"/>
      <protection/>
    </xf>
    <xf numFmtId="0" fontId="32" fillId="0" borderId="10" xfId="84" applyFont="1" applyFill="1" applyBorder="1" applyAlignment="1">
      <alignment horizontal="center" vertical="center"/>
      <protection/>
    </xf>
    <xf numFmtId="0" fontId="16" fillId="0" borderId="11" xfId="84" applyFont="1" applyFill="1" applyBorder="1" applyAlignment="1">
      <alignment horizontal="center"/>
      <protection/>
    </xf>
    <xf numFmtId="0" fontId="16" fillId="0" borderId="10" xfId="84" applyFont="1" applyFill="1" applyBorder="1" applyAlignment="1">
      <alignment horizontal="center" vertical="center"/>
      <protection/>
    </xf>
    <xf numFmtId="0" fontId="32" fillId="0" borderId="11" xfId="84" applyFont="1" applyFill="1" applyBorder="1" applyAlignment="1">
      <alignment horizontal="center" vertical="center"/>
      <protection/>
    </xf>
    <xf numFmtId="0" fontId="32" fillId="0" borderId="11" xfId="84" applyFont="1" applyFill="1" applyBorder="1" applyAlignment="1">
      <alignment horizontal="center" vertical="top"/>
      <protection/>
    </xf>
    <xf numFmtId="0" fontId="16" fillId="0" borderId="11" xfId="84" applyFont="1" applyFill="1" applyBorder="1" applyAlignment="1">
      <alignment horizontal="center" vertical="center"/>
      <protection/>
    </xf>
    <xf numFmtId="0" fontId="26" fillId="0" borderId="0" xfId="84" applyFont="1" applyFill="1" applyAlignment="1">
      <alignment horizontal="center"/>
      <protection/>
    </xf>
    <xf numFmtId="0" fontId="16" fillId="0" borderId="12" xfId="84" applyFont="1" applyFill="1" applyBorder="1" applyAlignment="1">
      <alignment horizontal="center" vertical="center"/>
      <protection/>
    </xf>
    <xf numFmtId="0" fontId="16" fillId="0" borderId="12" xfId="84" applyFont="1" applyFill="1" applyBorder="1" applyAlignment="1">
      <alignment horizontal="center" vertical="top"/>
      <protection/>
    </xf>
    <xf numFmtId="0" fontId="24" fillId="0" borderId="12" xfId="84" applyFont="1" applyFill="1" applyBorder="1" applyAlignment="1">
      <alignment horizontal="center" vertical="center" textRotation="90"/>
      <protection/>
    </xf>
    <xf numFmtId="0" fontId="26" fillId="0" borderId="13" xfId="84" applyFont="1" applyFill="1" applyBorder="1" applyAlignment="1">
      <alignment horizontal="center" vertical="center"/>
      <protection/>
    </xf>
    <xf numFmtId="0" fontId="20" fillId="0" borderId="13" xfId="84" applyFont="1" applyFill="1" applyBorder="1" applyAlignment="1">
      <alignment horizontal="center" vertical="center"/>
      <protection/>
    </xf>
    <xf numFmtId="0" fontId="24" fillId="0" borderId="0" xfId="84" applyFont="1" applyFill="1" applyAlignment="1">
      <alignment horizontal="center" vertical="center"/>
      <protection/>
    </xf>
    <xf numFmtId="0" fontId="22" fillId="0" borderId="14" xfId="84" applyFont="1" applyFill="1" applyBorder="1" applyAlignment="1">
      <alignment horizontal="left" vertical="center"/>
      <protection/>
    </xf>
    <xf numFmtId="0" fontId="26" fillId="0" borderId="0" xfId="84" applyFont="1" applyFill="1">
      <alignment/>
      <protection/>
    </xf>
    <xf numFmtId="0" fontId="23" fillId="0" borderId="0" xfId="84" applyFont="1" applyFill="1" applyAlignment="1">
      <alignment horizontal="left" vertical="center"/>
      <protection/>
    </xf>
    <xf numFmtId="0" fontId="23" fillId="0" borderId="0" xfId="84" applyFont="1" applyFill="1" applyAlignment="1">
      <alignment horizontal="center" vertical="center"/>
      <protection/>
    </xf>
    <xf numFmtId="0" fontId="23" fillId="0" borderId="13" xfId="84" applyFont="1" applyFill="1" applyBorder="1" applyAlignment="1">
      <alignment horizontal="center" vertical="center"/>
      <protection/>
    </xf>
    <xf numFmtId="0" fontId="23" fillId="0" borderId="0" xfId="84" applyFont="1" applyFill="1" applyAlignment="1">
      <alignment vertical="top" wrapText="1"/>
      <protection/>
    </xf>
    <xf numFmtId="0" fontId="21" fillId="0" borderId="13" xfId="84" applyFont="1" applyFill="1" applyBorder="1" applyAlignment="1">
      <alignment horizontal="center" vertical="center"/>
      <protection/>
    </xf>
    <xf numFmtId="0" fontId="23" fillId="0" borderId="0" xfId="84" applyFont="1" applyFill="1">
      <alignment/>
      <protection/>
    </xf>
    <xf numFmtId="0" fontId="20" fillId="0" borderId="15" xfId="84" applyFont="1" applyFill="1" applyBorder="1" applyAlignment="1">
      <alignment horizontal="center" vertical="center"/>
      <protection/>
    </xf>
    <xf numFmtId="0" fontId="33" fillId="0" borderId="15" xfId="84" applyFont="1" applyFill="1" applyBorder="1" applyAlignment="1">
      <alignment horizontal="center" vertical="center"/>
      <protection/>
    </xf>
    <xf numFmtId="0" fontId="20" fillId="0" borderId="16" xfId="84" applyFont="1" applyFill="1" applyBorder="1" applyAlignment="1">
      <alignment horizontal="center" vertical="center"/>
      <protection/>
    </xf>
    <xf numFmtId="0" fontId="23" fillId="0" borderId="0" xfId="84" applyFont="1" applyFill="1" applyBorder="1" applyAlignment="1">
      <alignment vertical="top" wrapText="1"/>
      <protection/>
    </xf>
    <xf numFmtId="0" fontId="34" fillId="0" borderId="0" xfId="0" applyFont="1" applyFill="1" applyAlignment="1">
      <alignment/>
    </xf>
    <xf numFmtId="0" fontId="25" fillId="0" borderId="0" xfId="84" applyFont="1" applyFill="1" applyAlignment="1">
      <alignment horizontal="left"/>
      <protection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85" applyFont="1" applyFill="1" applyAlignment="1">
      <alignment horizontal="center" vertical="center"/>
      <protection/>
    </xf>
    <xf numFmtId="0" fontId="22" fillId="0" borderId="21" xfId="85" applyFont="1" applyFill="1" applyBorder="1" applyAlignment="1">
      <alignment horizontal="center" vertical="center" wrapText="1"/>
      <protection/>
    </xf>
    <xf numFmtId="0" fontId="22" fillId="0" borderId="0" xfId="85" applyFont="1" applyFill="1" applyAlignment="1">
      <alignment vertical="center"/>
      <protection/>
    </xf>
    <xf numFmtId="0" fontId="22" fillId="0" borderId="0" xfId="85" applyFont="1" applyFill="1" applyBorder="1" applyAlignment="1">
      <alignment vertical="center"/>
      <protection/>
    </xf>
    <xf numFmtId="0" fontId="36" fillId="0" borderId="0" xfId="85" applyFont="1" applyFill="1" applyBorder="1" applyAlignment="1">
      <alignment vertical="center"/>
      <protection/>
    </xf>
    <xf numFmtId="0" fontId="38" fillId="0" borderId="0" xfId="85" applyFont="1" applyFill="1" applyBorder="1" applyAlignment="1">
      <alignment vertical="center"/>
      <protection/>
    </xf>
    <xf numFmtId="0" fontId="22" fillId="0" borderId="22" xfId="85" applyFont="1" applyFill="1" applyBorder="1" applyAlignment="1">
      <alignment vertical="center"/>
      <protection/>
    </xf>
    <xf numFmtId="0" fontId="22" fillId="0" borderId="0" xfId="85" applyFont="1" applyFill="1" applyBorder="1" applyAlignment="1">
      <alignment horizontal="left" vertical="center" wrapText="1"/>
      <protection/>
    </xf>
    <xf numFmtId="0" fontId="22" fillId="0" borderId="13" xfId="85" applyFont="1" applyFill="1" applyBorder="1" applyAlignment="1">
      <alignment vertical="center"/>
      <protection/>
    </xf>
    <xf numFmtId="0" fontId="22" fillId="0" borderId="23" xfId="85" applyFont="1" applyFill="1" applyBorder="1" applyAlignment="1">
      <alignment horizontal="left" vertical="center"/>
      <protection/>
    </xf>
    <xf numFmtId="0" fontId="36" fillId="0" borderId="23" xfId="85" applyFont="1" applyFill="1" applyBorder="1" applyAlignment="1">
      <alignment horizontal="left" vertical="center"/>
      <protection/>
    </xf>
    <xf numFmtId="9" fontId="38" fillId="0" borderId="23" xfId="85" applyNumberFormat="1" applyFont="1" applyFill="1" applyBorder="1" applyAlignment="1">
      <alignment vertical="center"/>
      <protection/>
    </xf>
    <xf numFmtId="0" fontId="38" fillId="0" borderId="23" xfId="85" applyFont="1" applyFill="1" applyBorder="1" applyAlignment="1">
      <alignment vertical="center"/>
      <protection/>
    </xf>
    <xf numFmtId="0" fontId="36" fillId="0" borderId="23" xfId="85" applyFont="1" applyFill="1" applyBorder="1" applyAlignment="1">
      <alignment vertical="center"/>
      <protection/>
    </xf>
    <xf numFmtId="0" fontId="22" fillId="0" borderId="23" xfId="85" applyFont="1" applyFill="1" applyBorder="1" applyAlignment="1">
      <alignment vertical="center"/>
      <protection/>
    </xf>
    <xf numFmtId="0" fontId="22" fillId="0" borderId="24" xfId="85" applyFont="1" applyFill="1" applyBorder="1" applyAlignment="1">
      <alignment vertical="center"/>
      <protection/>
    </xf>
    <xf numFmtId="0" fontId="22" fillId="0" borderId="25" xfId="85" applyFont="1" applyFill="1" applyBorder="1" applyAlignment="1">
      <alignment horizontal="center" vertical="center" wrapText="1"/>
      <protection/>
    </xf>
    <xf numFmtId="0" fontId="22" fillId="0" borderId="26" xfId="85" applyFont="1" applyFill="1" applyBorder="1" applyAlignment="1">
      <alignment horizontal="left" vertical="center" wrapText="1"/>
      <protection/>
    </xf>
    <xf numFmtId="0" fontId="22" fillId="0" borderId="27" xfId="85" applyFont="1" applyFill="1" applyBorder="1" applyAlignment="1">
      <alignment horizontal="center" vertical="center"/>
      <protection/>
    </xf>
    <xf numFmtId="0" fontId="22" fillId="0" borderId="26" xfId="85" applyFont="1" applyFill="1" applyBorder="1" applyAlignment="1">
      <alignment horizontal="center" vertical="center"/>
      <protection/>
    </xf>
    <xf numFmtId="0" fontId="22" fillId="0" borderId="25" xfId="85" applyFont="1" applyFill="1" applyBorder="1" applyAlignment="1">
      <alignment horizontal="center" vertical="center"/>
      <protection/>
    </xf>
    <xf numFmtId="1" fontId="22" fillId="0" borderId="25" xfId="85" applyNumberFormat="1" applyFont="1" applyFill="1" applyBorder="1" applyAlignment="1">
      <alignment horizontal="center" vertical="center"/>
      <protection/>
    </xf>
    <xf numFmtId="1" fontId="22" fillId="0" borderId="26" xfId="85" applyNumberFormat="1" applyFont="1" applyFill="1" applyBorder="1" applyAlignment="1">
      <alignment horizontal="center" vertical="center"/>
      <protection/>
    </xf>
    <xf numFmtId="1" fontId="23" fillId="0" borderId="17" xfId="85" applyNumberFormat="1" applyFont="1" applyFill="1" applyBorder="1" applyAlignment="1">
      <alignment horizontal="center" vertical="center"/>
      <protection/>
    </xf>
    <xf numFmtId="1" fontId="23" fillId="0" borderId="18" xfId="85" applyNumberFormat="1" applyFont="1" applyFill="1" applyBorder="1" applyAlignment="1">
      <alignment horizontal="center" vertical="center"/>
      <protection/>
    </xf>
    <xf numFmtId="0" fontId="22" fillId="0" borderId="17" xfId="85" applyFont="1" applyFill="1" applyBorder="1" applyAlignment="1">
      <alignment horizontal="center" vertical="center" wrapText="1"/>
      <protection/>
    </xf>
    <xf numFmtId="0" fontId="22" fillId="0" borderId="18" xfId="85" applyFont="1" applyFill="1" applyBorder="1" applyAlignment="1">
      <alignment horizontal="left" vertical="center" wrapText="1"/>
      <protection/>
    </xf>
    <xf numFmtId="0" fontId="37" fillId="0" borderId="17" xfId="85" applyFont="1" applyFill="1" applyBorder="1" applyAlignment="1">
      <alignment horizontal="center" vertical="center" wrapText="1"/>
      <protection/>
    </xf>
    <xf numFmtId="0" fontId="37" fillId="0" borderId="13" xfId="85" applyFont="1" applyFill="1" applyBorder="1" applyAlignment="1">
      <alignment horizontal="center" vertical="center"/>
      <protection/>
    </xf>
    <xf numFmtId="0" fontId="37" fillId="0" borderId="18" xfId="85" applyFont="1" applyFill="1" applyBorder="1" applyAlignment="1">
      <alignment horizontal="center" vertical="center"/>
      <protection/>
    </xf>
    <xf numFmtId="0" fontId="22" fillId="0" borderId="17" xfId="85" applyFont="1" applyFill="1" applyBorder="1" applyAlignment="1">
      <alignment horizontal="center" vertical="center"/>
      <protection/>
    </xf>
    <xf numFmtId="0" fontId="22" fillId="0" borderId="18" xfId="85" applyFont="1" applyFill="1" applyBorder="1" applyAlignment="1">
      <alignment horizontal="center" vertical="center"/>
      <protection/>
    </xf>
    <xf numFmtId="1" fontId="22" fillId="0" borderId="17" xfId="85" applyNumberFormat="1" applyFont="1" applyFill="1" applyBorder="1" applyAlignment="1">
      <alignment horizontal="center" vertical="center"/>
      <protection/>
    </xf>
    <xf numFmtId="1" fontId="22" fillId="0" borderId="18" xfId="85" applyNumberFormat="1" applyFont="1" applyFill="1" applyBorder="1" applyAlignment="1">
      <alignment horizontal="center" vertical="center"/>
      <protection/>
    </xf>
    <xf numFmtId="0" fontId="23" fillId="0" borderId="18" xfId="85" applyFont="1" applyFill="1" applyBorder="1" applyAlignment="1">
      <alignment horizontal="center" vertical="center"/>
      <protection/>
    </xf>
    <xf numFmtId="0" fontId="36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1" fontId="22" fillId="0" borderId="28" xfId="85" applyNumberFormat="1" applyFont="1" applyFill="1" applyBorder="1" applyAlignment="1">
      <alignment horizontal="center" vertical="center"/>
      <protection/>
    </xf>
    <xf numFmtId="0" fontId="22" fillId="0" borderId="29" xfId="85" applyFont="1" applyFill="1" applyBorder="1" applyAlignment="1">
      <alignment horizontal="left" vertical="center" wrapText="1"/>
      <protection/>
    </xf>
    <xf numFmtId="0" fontId="22" fillId="0" borderId="29" xfId="85" applyFont="1" applyFill="1" applyBorder="1" applyAlignment="1">
      <alignment horizontal="center" vertical="center" wrapText="1"/>
      <protection/>
    </xf>
    <xf numFmtId="0" fontId="22" fillId="0" borderId="29" xfId="85" applyFont="1" applyFill="1" applyBorder="1" applyAlignment="1">
      <alignment horizontal="center" vertical="center"/>
      <protection/>
    </xf>
    <xf numFmtId="0" fontId="36" fillId="0" borderId="29" xfId="85" applyFont="1" applyFill="1" applyBorder="1" applyAlignment="1">
      <alignment horizontal="center" vertical="center"/>
      <protection/>
    </xf>
    <xf numFmtId="1" fontId="38" fillId="0" borderId="29" xfId="85" applyNumberFormat="1" applyFont="1" applyFill="1" applyBorder="1" applyAlignment="1">
      <alignment horizontal="center" vertical="center"/>
      <protection/>
    </xf>
    <xf numFmtId="0" fontId="38" fillId="0" borderId="29" xfId="85" applyFont="1" applyFill="1" applyBorder="1" applyAlignment="1">
      <alignment horizontal="center" vertical="center"/>
      <protection/>
    </xf>
    <xf numFmtId="1" fontId="40" fillId="0" borderId="29" xfId="85" applyNumberFormat="1" applyFont="1" applyFill="1" applyBorder="1" applyAlignment="1">
      <alignment horizontal="center" vertical="center"/>
      <protection/>
    </xf>
    <xf numFmtId="1" fontId="40" fillId="0" borderId="30" xfId="85" applyNumberFormat="1" applyFont="1" applyFill="1" applyBorder="1" applyAlignment="1">
      <alignment horizontal="center" vertical="center"/>
      <protection/>
    </xf>
    <xf numFmtId="0" fontId="22" fillId="0" borderId="26" xfId="85" applyFont="1" applyFill="1" applyBorder="1" applyAlignment="1">
      <alignment vertical="center" wrapText="1"/>
      <protection/>
    </xf>
    <xf numFmtId="0" fontId="23" fillId="0" borderId="17" xfId="85" applyFont="1" applyFill="1" applyBorder="1" applyAlignment="1">
      <alignment horizontal="center" vertical="center"/>
      <protection/>
    </xf>
    <xf numFmtId="0" fontId="22" fillId="0" borderId="18" xfId="85" applyFont="1" applyFill="1" applyBorder="1" applyAlignment="1">
      <alignment vertical="center" wrapText="1"/>
      <protection/>
    </xf>
    <xf numFmtId="0" fontId="22" fillId="0" borderId="13" xfId="85" applyFont="1" applyFill="1" applyBorder="1" applyAlignment="1">
      <alignment horizontal="center" vertical="center"/>
      <protection/>
    </xf>
    <xf numFmtId="0" fontId="41" fillId="0" borderId="18" xfId="85" applyFont="1" applyFill="1" applyBorder="1" applyAlignment="1">
      <alignment horizontal="center" vertical="center"/>
      <protection/>
    </xf>
    <xf numFmtId="0" fontId="22" fillId="0" borderId="13" xfId="0" applyFont="1" applyFill="1" applyBorder="1" applyAlignment="1">
      <alignment horizontal="center" vertical="center"/>
    </xf>
    <xf numFmtId="0" fontId="22" fillId="0" borderId="20" xfId="85" applyFont="1" applyFill="1" applyBorder="1" applyAlignment="1">
      <alignment horizontal="left" vertical="center" wrapText="1"/>
      <protection/>
    </xf>
    <xf numFmtId="0" fontId="22" fillId="0" borderId="20" xfId="85" applyFont="1" applyFill="1" applyBorder="1" applyAlignment="1">
      <alignment horizontal="center" vertical="center"/>
      <protection/>
    </xf>
    <xf numFmtId="1" fontId="22" fillId="0" borderId="19" xfId="85" applyNumberFormat="1" applyFont="1" applyFill="1" applyBorder="1" applyAlignment="1">
      <alignment horizontal="center" vertical="center"/>
      <protection/>
    </xf>
    <xf numFmtId="1" fontId="22" fillId="0" borderId="20" xfId="85" applyNumberFormat="1" applyFont="1" applyFill="1" applyBorder="1" applyAlignment="1">
      <alignment horizontal="center" vertical="center"/>
      <protection/>
    </xf>
    <xf numFmtId="1" fontId="42" fillId="0" borderId="17" xfId="85" applyNumberFormat="1" applyFont="1" applyFill="1" applyBorder="1" applyAlignment="1">
      <alignment horizontal="center" vertical="center"/>
      <protection/>
    </xf>
    <xf numFmtId="0" fontId="41" fillId="0" borderId="0" xfId="85" applyFont="1" applyFill="1" applyAlignment="1">
      <alignment vertical="center"/>
      <protection/>
    </xf>
    <xf numFmtId="0" fontId="36" fillId="0" borderId="17" xfId="85" applyFont="1" applyFill="1" applyBorder="1" applyAlignment="1">
      <alignment horizontal="center" vertical="center" wrapText="1"/>
      <protection/>
    </xf>
    <xf numFmtId="1" fontId="38" fillId="0" borderId="31" xfId="85" applyNumberFormat="1" applyFont="1" applyFill="1" applyBorder="1" applyAlignment="1">
      <alignment horizontal="center" vertical="center"/>
      <protection/>
    </xf>
    <xf numFmtId="1" fontId="38" fillId="0" borderId="20" xfId="85" applyNumberFormat="1" applyFont="1" applyFill="1" applyBorder="1" applyAlignment="1">
      <alignment horizontal="center" vertical="center"/>
      <protection/>
    </xf>
    <xf numFmtId="199" fontId="22" fillId="0" borderId="20" xfId="85" applyNumberFormat="1" applyFont="1" applyFill="1" applyBorder="1" applyAlignment="1">
      <alignment horizontal="center" vertical="center"/>
      <protection/>
    </xf>
    <xf numFmtId="0" fontId="22" fillId="0" borderId="21" xfId="85" applyFont="1" applyFill="1" applyBorder="1" applyAlignment="1">
      <alignment vertical="center" wrapText="1"/>
      <protection/>
    </xf>
    <xf numFmtId="0" fontId="36" fillId="0" borderId="21" xfId="85" applyFont="1" applyFill="1" applyBorder="1" applyAlignment="1">
      <alignment horizontal="center" vertical="center" wrapText="1"/>
      <protection/>
    </xf>
    <xf numFmtId="0" fontId="38" fillId="0" borderId="21" xfId="85" applyFont="1" applyFill="1" applyBorder="1" applyAlignment="1">
      <alignment horizontal="center" vertical="center" wrapText="1"/>
      <protection/>
    </xf>
    <xf numFmtId="0" fontId="22" fillId="0" borderId="32" xfId="85" applyFont="1" applyFill="1" applyBorder="1" applyAlignment="1">
      <alignment horizontal="center" vertical="center" wrapText="1"/>
      <protection/>
    </xf>
    <xf numFmtId="49" fontId="22" fillId="0" borderId="25" xfId="0" applyNumberFormat="1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27" xfId="85" applyFont="1" applyFill="1" applyBorder="1" applyAlignment="1">
      <alignment horizontal="center" vertical="center" wrapText="1"/>
      <protection/>
    </xf>
    <xf numFmtId="0" fontId="22" fillId="0" borderId="26" xfId="85" applyFont="1" applyFill="1" applyBorder="1" applyAlignment="1">
      <alignment horizontal="center" vertical="center" wrapText="1"/>
      <protection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0" xfId="85" applyFont="1" applyFill="1" applyBorder="1" applyAlignment="1">
      <alignment vertical="center" wrapText="1"/>
      <protection/>
    </xf>
    <xf numFmtId="0" fontId="22" fillId="0" borderId="31" xfId="85" applyFont="1" applyFill="1" applyBorder="1" applyAlignment="1">
      <alignment horizontal="center" vertical="center"/>
      <protection/>
    </xf>
    <xf numFmtId="1" fontId="22" fillId="0" borderId="37" xfId="85" applyNumberFormat="1" applyFont="1" applyFill="1" applyBorder="1" applyAlignment="1">
      <alignment horizontal="center" vertical="center"/>
      <protection/>
    </xf>
    <xf numFmtId="1" fontId="22" fillId="0" borderId="38" xfId="85" applyNumberFormat="1" applyFont="1" applyFill="1" applyBorder="1" applyAlignment="1">
      <alignment horizontal="center" vertical="center"/>
      <protection/>
    </xf>
    <xf numFmtId="1" fontId="22" fillId="0" borderId="39" xfId="85" applyNumberFormat="1" applyFont="1" applyFill="1" applyBorder="1" applyAlignment="1">
      <alignment horizontal="center" vertical="center"/>
      <protection/>
    </xf>
    <xf numFmtId="0" fontId="22" fillId="0" borderId="23" xfId="85" applyFont="1" applyFill="1" applyBorder="1" applyAlignment="1">
      <alignment horizontal="left" vertical="center" wrapText="1"/>
      <protection/>
    </xf>
    <xf numFmtId="0" fontId="22" fillId="0" borderId="0" xfId="0" applyFont="1" applyFill="1" applyAlignment="1">
      <alignment horizontal="left" vertical="center" wrapText="1"/>
    </xf>
    <xf numFmtId="1" fontId="22" fillId="0" borderId="0" xfId="85" applyNumberFormat="1" applyFont="1" applyFill="1" applyAlignment="1">
      <alignment vertical="center"/>
      <protection/>
    </xf>
    <xf numFmtId="1" fontId="23" fillId="0" borderId="13" xfId="85" applyNumberFormat="1" applyFont="1" applyFill="1" applyBorder="1" applyAlignment="1">
      <alignment horizontal="center" vertical="center"/>
      <protection/>
    </xf>
    <xf numFmtId="1" fontId="23" fillId="0" borderId="40" xfId="85" applyNumberFormat="1" applyFont="1" applyFill="1" applyBorder="1" applyAlignment="1">
      <alignment horizontal="center" vertical="center"/>
      <protection/>
    </xf>
    <xf numFmtId="0" fontId="22" fillId="0" borderId="19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0" fillId="0" borderId="25" xfId="85" applyFont="1" applyFill="1" applyBorder="1" applyAlignment="1">
      <alignment horizontal="center" vertical="center"/>
      <protection/>
    </xf>
    <xf numFmtId="0" fontId="20" fillId="0" borderId="26" xfId="85" applyFont="1" applyFill="1" applyBorder="1" applyAlignment="1">
      <alignment horizontal="center" vertical="center"/>
      <protection/>
    </xf>
    <xf numFmtId="0" fontId="20" fillId="0" borderId="17" xfId="85" applyFont="1" applyFill="1" applyBorder="1" applyAlignment="1">
      <alignment horizontal="center" vertical="center"/>
      <protection/>
    </xf>
    <xf numFmtId="0" fontId="20" fillId="0" borderId="18" xfId="85" applyFont="1" applyFill="1" applyBorder="1" applyAlignment="1">
      <alignment horizontal="center" vertical="center"/>
      <protection/>
    </xf>
    <xf numFmtId="0" fontId="34" fillId="0" borderId="18" xfId="85" applyFont="1" applyFill="1" applyBorder="1" applyAlignment="1">
      <alignment horizontal="center" vertical="center"/>
      <protection/>
    </xf>
    <xf numFmtId="0" fontId="22" fillId="0" borderId="17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20" fillId="0" borderId="0" xfId="85" applyFont="1" applyFill="1" applyAlignment="1">
      <alignment vertical="center"/>
      <protection/>
    </xf>
    <xf numFmtId="1" fontId="22" fillId="0" borderId="27" xfId="85" applyNumberFormat="1" applyFont="1" applyFill="1" applyBorder="1" applyAlignment="1">
      <alignment horizontal="center" vertical="center"/>
      <protection/>
    </xf>
    <xf numFmtId="1" fontId="22" fillId="0" borderId="41" xfId="85" applyNumberFormat="1" applyFont="1" applyFill="1" applyBorder="1" applyAlignment="1">
      <alignment horizontal="center" vertical="center"/>
      <protection/>
    </xf>
    <xf numFmtId="1" fontId="22" fillId="0" borderId="13" xfId="85" applyNumberFormat="1" applyFont="1" applyFill="1" applyBorder="1" applyAlignment="1">
      <alignment horizontal="center" vertical="center"/>
      <protection/>
    </xf>
    <xf numFmtId="1" fontId="22" fillId="0" borderId="40" xfId="85" applyNumberFormat="1" applyFont="1" applyFill="1" applyBorder="1" applyAlignment="1">
      <alignment horizontal="center" vertical="center"/>
      <protection/>
    </xf>
    <xf numFmtId="0" fontId="20" fillId="0" borderId="0" xfId="85" applyFont="1" applyFill="1" applyBorder="1" applyAlignment="1">
      <alignment vertical="center"/>
      <protection/>
    </xf>
    <xf numFmtId="0" fontId="43" fillId="0" borderId="42" xfId="85" applyFont="1" applyFill="1" applyBorder="1" applyAlignment="1">
      <alignment horizontal="left" vertical="center"/>
      <protection/>
    </xf>
    <xf numFmtId="0" fontId="43" fillId="0" borderId="43" xfId="85" applyFont="1" applyFill="1" applyBorder="1" applyAlignment="1">
      <alignment horizontal="left" vertical="center"/>
      <protection/>
    </xf>
    <xf numFmtId="0" fontId="20" fillId="0" borderId="43" xfId="85" applyFont="1" applyFill="1" applyBorder="1" applyAlignment="1">
      <alignment horizontal="center" vertical="center" wrapText="1"/>
      <protection/>
    </xf>
    <xf numFmtId="0" fontId="20" fillId="0" borderId="29" xfId="85" applyFont="1" applyFill="1" applyBorder="1" applyAlignment="1">
      <alignment horizontal="center" vertical="center" wrapText="1"/>
      <protection/>
    </xf>
    <xf numFmtId="0" fontId="20" fillId="0" borderId="29" xfId="85" applyFont="1" applyFill="1" applyBorder="1" applyAlignment="1">
      <alignment horizontal="center" vertical="center"/>
      <protection/>
    </xf>
    <xf numFmtId="0" fontId="43" fillId="0" borderId="29" xfId="85" applyFont="1" applyFill="1" applyBorder="1" applyAlignment="1">
      <alignment horizontal="center" vertical="center"/>
      <protection/>
    </xf>
    <xf numFmtId="1" fontId="44" fillId="0" borderId="29" xfId="85" applyNumberFormat="1" applyFont="1" applyFill="1" applyBorder="1" applyAlignment="1">
      <alignment horizontal="center" vertical="center"/>
      <protection/>
    </xf>
    <xf numFmtId="1" fontId="45" fillId="0" borderId="29" xfId="85" applyNumberFormat="1" applyFont="1" applyFill="1" applyBorder="1" applyAlignment="1">
      <alignment horizontal="center" vertical="center"/>
      <protection/>
    </xf>
    <xf numFmtId="1" fontId="20" fillId="0" borderId="29" xfId="85" applyNumberFormat="1" applyFont="1" applyFill="1" applyBorder="1" applyAlignment="1">
      <alignment horizontal="center" vertical="center"/>
      <protection/>
    </xf>
    <xf numFmtId="1" fontId="20" fillId="0" borderId="30" xfId="85" applyNumberFormat="1" applyFont="1" applyFill="1" applyBorder="1" applyAlignment="1">
      <alignment horizontal="center" vertical="center"/>
      <protection/>
    </xf>
    <xf numFmtId="0" fontId="43" fillId="0" borderId="43" xfId="85" applyFont="1" applyFill="1" applyBorder="1" applyAlignment="1">
      <alignment horizontal="center" vertical="center" wrapText="1"/>
      <protection/>
    </xf>
    <xf numFmtId="0" fontId="43" fillId="0" borderId="29" xfId="85" applyFont="1" applyFill="1" applyBorder="1" applyAlignment="1">
      <alignment horizontal="center" vertical="center" wrapText="1"/>
      <protection/>
    </xf>
    <xf numFmtId="1" fontId="46" fillId="0" borderId="29" xfId="85" applyNumberFormat="1" applyFont="1" applyFill="1" applyBorder="1" applyAlignment="1">
      <alignment horizontal="center" vertical="center"/>
      <protection/>
    </xf>
    <xf numFmtId="1" fontId="47" fillId="0" borderId="29" xfId="85" applyNumberFormat="1" applyFont="1" applyFill="1" applyBorder="1" applyAlignment="1">
      <alignment horizontal="center" vertical="center"/>
      <protection/>
    </xf>
    <xf numFmtId="1" fontId="43" fillId="0" borderId="29" xfId="85" applyNumberFormat="1" applyFont="1" applyFill="1" applyBorder="1" applyAlignment="1">
      <alignment horizontal="center" vertical="center"/>
      <protection/>
    </xf>
    <xf numFmtId="1" fontId="43" fillId="0" borderId="30" xfId="85" applyNumberFormat="1" applyFont="1" applyFill="1" applyBorder="1" applyAlignment="1">
      <alignment horizontal="center" vertical="center"/>
      <protection/>
    </xf>
    <xf numFmtId="0" fontId="22" fillId="0" borderId="26" xfId="0" applyFont="1" applyFill="1" applyBorder="1" applyAlignment="1">
      <alignment vertical="center"/>
    </xf>
    <xf numFmtId="0" fontId="22" fillId="0" borderId="19" xfId="85" applyFont="1" applyFill="1" applyBorder="1" applyAlignment="1">
      <alignment horizontal="center" vertical="center" wrapText="1"/>
      <protection/>
    </xf>
    <xf numFmtId="0" fontId="22" fillId="0" borderId="25" xfId="0" applyFont="1" applyFill="1" applyBorder="1" applyAlignment="1">
      <alignment vertical="center"/>
    </xf>
    <xf numFmtId="1" fontId="20" fillId="0" borderId="25" xfId="85" applyNumberFormat="1" applyFont="1" applyFill="1" applyBorder="1" applyAlignment="1">
      <alignment horizontal="center" vertical="center"/>
      <protection/>
    </xf>
    <xf numFmtId="1" fontId="20" fillId="0" borderId="26" xfId="85" applyNumberFormat="1" applyFont="1" applyFill="1" applyBorder="1" applyAlignment="1">
      <alignment horizontal="center" vertical="center"/>
      <protection/>
    </xf>
    <xf numFmtId="0" fontId="20" fillId="0" borderId="26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" fontId="20" fillId="0" borderId="18" xfId="85" applyNumberFormat="1" applyFont="1" applyFill="1" applyBorder="1" applyAlignment="1">
      <alignment horizontal="center" vertical="center"/>
      <protection/>
    </xf>
    <xf numFmtId="1" fontId="20" fillId="0" borderId="20" xfId="85" applyNumberFormat="1" applyFont="1" applyFill="1" applyBorder="1" applyAlignment="1">
      <alignment horizontal="center" vertical="center"/>
      <protection/>
    </xf>
    <xf numFmtId="0" fontId="20" fillId="0" borderId="19" xfId="85" applyFont="1" applyFill="1" applyBorder="1" applyAlignment="1">
      <alignment horizontal="center" vertical="center"/>
      <protection/>
    </xf>
    <xf numFmtId="0" fontId="20" fillId="0" borderId="20" xfId="0" applyFont="1" applyFill="1" applyBorder="1" applyAlignment="1">
      <alignment horizontal="center" vertical="center"/>
    </xf>
    <xf numFmtId="1" fontId="22" fillId="0" borderId="31" xfId="85" applyNumberFormat="1" applyFont="1" applyFill="1" applyBorder="1" applyAlignment="1">
      <alignment horizontal="center" vertical="center"/>
      <protection/>
    </xf>
    <xf numFmtId="0" fontId="22" fillId="0" borderId="0" xfId="85" applyFont="1" applyFill="1" applyBorder="1" applyAlignment="1">
      <alignment horizontal="right" vertical="center" wrapText="1"/>
      <protection/>
    </xf>
    <xf numFmtId="0" fontId="36" fillId="0" borderId="0" xfId="85" applyFont="1" applyFill="1" applyBorder="1" applyAlignment="1">
      <alignment horizontal="right" vertical="center" wrapText="1"/>
      <protection/>
    </xf>
    <xf numFmtId="0" fontId="38" fillId="0" borderId="0" xfId="85" applyFont="1" applyFill="1" applyBorder="1" applyAlignment="1">
      <alignment horizontal="right" vertical="center" wrapText="1"/>
      <protection/>
    </xf>
    <xf numFmtId="199" fontId="38" fillId="0" borderId="0" xfId="85" applyNumberFormat="1" applyFont="1" applyFill="1" applyBorder="1" applyAlignment="1">
      <alignment vertical="center"/>
      <protection/>
    </xf>
    <xf numFmtId="1" fontId="22" fillId="0" borderId="0" xfId="85" applyNumberFormat="1" applyFont="1" applyFill="1" applyBorder="1" applyAlignment="1">
      <alignment vertical="center"/>
      <protection/>
    </xf>
    <xf numFmtId="49" fontId="22" fillId="0" borderId="0" xfId="78" applyNumberFormat="1" applyFont="1" applyFill="1" applyBorder="1" applyAlignment="1">
      <alignment vertical="center" wrapText="1"/>
      <protection/>
    </xf>
    <xf numFmtId="1" fontId="22" fillId="0" borderId="0" xfId="85" applyNumberFormat="1" applyFont="1" applyFill="1" applyBorder="1" applyAlignment="1">
      <alignment vertical="center" wrapText="1"/>
      <protection/>
    </xf>
    <xf numFmtId="1" fontId="38" fillId="0" borderId="0" xfId="85" applyNumberFormat="1" applyFont="1" applyFill="1" applyBorder="1" applyAlignment="1">
      <alignment vertical="center"/>
      <protection/>
    </xf>
    <xf numFmtId="0" fontId="20" fillId="0" borderId="29" xfId="85" applyFont="1" applyFill="1" applyBorder="1" applyAlignment="1">
      <alignment vertical="center" wrapText="1"/>
      <protection/>
    </xf>
    <xf numFmtId="0" fontId="23" fillId="0" borderId="0" xfId="85" applyFont="1" applyFill="1" applyAlignment="1">
      <alignment vertical="center"/>
      <protection/>
    </xf>
    <xf numFmtId="0" fontId="20" fillId="0" borderId="20" xfId="85" applyFont="1" applyFill="1" applyBorder="1" applyAlignment="1">
      <alignment horizontal="center" vertical="center"/>
      <protection/>
    </xf>
    <xf numFmtId="0" fontId="34" fillId="0" borderId="26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25" fillId="0" borderId="44" xfId="85" applyFont="1" applyFill="1" applyBorder="1" applyAlignment="1">
      <alignment vertical="center"/>
      <protection/>
    </xf>
    <xf numFmtId="0" fontId="25" fillId="0" borderId="0" xfId="85" applyFont="1" applyFill="1" applyBorder="1" applyAlignment="1">
      <alignment horizontal="center" vertical="center"/>
      <protection/>
    </xf>
    <xf numFmtId="0" fontId="25" fillId="0" borderId="0" xfId="85" applyFont="1" applyFill="1" applyBorder="1" applyAlignment="1">
      <alignment vertical="center"/>
      <protection/>
    </xf>
    <xf numFmtId="0" fontId="48" fillId="0" borderId="0" xfId="85" applyFont="1" applyFill="1" applyBorder="1" applyAlignment="1">
      <alignment vertical="center"/>
      <protection/>
    </xf>
    <xf numFmtId="9" fontId="49" fillId="0" borderId="0" xfId="85" applyNumberFormat="1" applyFont="1" applyFill="1" applyBorder="1" applyAlignment="1">
      <alignment vertical="center"/>
      <protection/>
    </xf>
    <xf numFmtId="0" fontId="49" fillId="0" borderId="0" xfId="85" applyFont="1" applyFill="1" applyBorder="1" applyAlignment="1">
      <alignment vertical="center"/>
      <protection/>
    </xf>
    <xf numFmtId="0" fontId="25" fillId="0" borderId="22" xfId="85" applyFont="1" applyFill="1" applyBorder="1" applyAlignment="1">
      <alignment vertical="center"/>
      <protection/>
    </xf>
    <xf numFmtId="0" fontId="25" fillId="0" borderId="0" xfId="85" applyFont="1" applyFill="1" applyAlignment="1">
      <alignment vertical="center"/>
      <protection/>
    </xf>
    <xf numFmtId="0" fontId="25" fillId="0" borderId="44" xfId="85" applyFont="1" applyFill="1" applyBorder="1" applyAlignment="1">
      <alignment horizontal="left" vertical="center"/>
      <protection/>
    </xf>
    <xf numFmtId="0" fontId="25" fillId="0" borderId="0" xfId="85" applyFont="1" applyFill="1" applyBorder="1" applyAlignment="1">
      <alignment horizontal="left" vertical="center" wrapText="1"/>
      <protection/>
    </xf>
    <xf numFmtId="0" fontId="48" fillId="0" borderId="0" xfId="85" applyFont="1" applyFill="1" applyBorder="1" applyAlignment="1">
      <alignment horizontal="center" vertical="center"/>
      <protection/>
    </xf>
    <xf numFmtId="0" fontId="25" fillId="0" borderId="13" xfId="85" applyFont="1" applyFill="1" applyBorder="1" applyAlignment="1">
      <alignment vertical="center"/>
      <protection/>
    </xf>
    <xf numFmtId="0" fontId="25" fillId="0" borderId="45" xfId="85" applyFont="1" applyFill="1" applyBorder="1" applyAlignment="1">
      <alignment vertical="center"/>
      <protection/>
    </xf>
    <xf numFmtId="0" fontId="20" fillId="0" borderId="26" xfId="85" applyFont="1" applyFill="1" applyBorder="1" applyAlignment="1">
      <alignment horizontal="center" vertical="center" wrapText="1"/>
      <protection/>
    </xf>
    <xf numFmtId="1" fontId="20" fillId="24" borderId="28" xfId="85" applyNumberFormat="1" applyFont="1" applyFill="1" applyBorder="1" applyAlignment="1">
      <alignment horizontal="center" vertical="center"/>
      <protection/>
    </xf>
    <xf numFmtId="1" fontId="22" fillId="0" borderId="46" xfId="85" applyNumberFormat="1" applyFont="1" applyFill="1" applyBorder="1" applyAlignment="1">
      <alignment horizontal="center" vertical="center"/>
      <protection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28" xfId="0" applyFont="1" applyFill="1" applyBorder="1" applyAlignment="1">
      <alignment horizontal="center" vertical="center" wrapText="1"/>
    </xf>
    <xf numFmtId="0" fontId="23" fillId="0" borderId="0" xfId="85" applyFont="1" applyFill="1" applyAlignment="1">
      <alignment horizontal="center" vertical="center"/>
      <protection/>
    </xf>
    <xf numFmtId="49" fontId="23" fillId="0" borderId="13" xfId="85" applyNumberFormat="1" applyFont="1" applyFill="1" applyBorder="1" applyAlignment="1">
      <alignment horizontal="center" vertical="center" wrapText="1"/>
      <protection/>
    </xf>
    <xf numFmtId="0" fontId="23" fillId="0" borderId="0" xfId="85" applyFont="1" applyFill="1" applyBorder="1" applyAlignment="1">
      <alignment vertical="center"/>
      <protection/>
    </xf>
    <xf numFmtId="1" fontId="23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3" xfId="85" applyFont="1" applyFill="1" applyBorder="1" applyAlignment="1">
      <alignment horizontal="center" vertical="center" wrapText="1"/>
      <protection/>
    </xf>
    <xf numFmtId="49" fontId="23" fillId="0" borderId="14" xfId="85" applyNumberFormat="1" applyFont="1" applyFill="1" applyBorder="1" applyAlignment="1">
      <alignment horizontal="center" vertical="center" wrapText="1"/>
      <protection/>
    </xf>
    <xf numFmtId="1" fontId="38" fillId="0" borderId="31" xfId="85" applyNumberFormat="1" applyFont="1" applyFill="1" applyBorder="1" applyAlignment="1">
      <alignment horizontal="center" vertical="center"/>
      <protection/>
    </xf>
    <xf numFmtId="0" fontId="36" fillId="20" borderId="13" xfId="84" applyFont="1" applyFill="1" applyBorder="1" applyAlignment="1">
      <alignment horizontal="center" vertical="center"/>
      <protection/>
    </xf>
    <xf numFmtId="0" fontId="22" fillId="20" borderId="13" xfId="84" applyFont="1" applyFill="1" applyBorder="1" applyAlignment="1">
      <alignment horizontal="center" vertical="center"/>
      <protection/>
    </xf>
    <xf numFmtId="49" fontId="22" fillId="0" borderId="13" xfId="84" applyNumberFormat="1" applyFont="1" applyFill="1" applyBorder="1" applyAlignment="1">
      <alignment horizontal="center" vertical="center"/>
      <protection/>
    </xf>
    <xf numFmtId="0" fontId="20" fillId="20" borderId="13" xfId="84" applyFont="1" applyFill="1" applyBorder="1" applyAlignment="1">
      <alignment horizontal="center" vertical="center"/>
      <protection/>
    </xf>
    <xf numFmtId="0" fontId="23" fillId="20" borderId="13" xfId="84" applyFont="1" applyFill="1" applyBorder="1" applyAlignment="1">
      <alignment horizontal="center" vertical="center"/>
      <protection/>
    </xf>
    <xf numFmtId="0" fontId="22" fillId="0" borderId="13" xfId="84" applyFont="1" applyFill="1" applyBorder="1" applyAlignment="1">
      <alignment horizontal="center" vertical="center"/>
      <protection/>
    </xf>
    <xf numFmtId="0" fontId="36" fillId="20" borderId="0" xfId="84" applyFont="1" applyFill="1" applyAlignment="1">
      <alignment horizontal="center" vertical="center"/>
      <protection/>
    </xf>
    <xf numFmtId="0" fontId="24" fillId="20" borderId="0" xfId="84" applyFont="1" applyFill="1" applyAlignment="1">
      <alignment horizontal="center" vertical="center"/>
      <protection/>
    </xf>
    <xf numFmtId="0" fontId="22" fillId="20" borderId="0" xfId="84" applyFont="1" applyFill="1" applyAlignment="1">
      <alignment horizontal="center" vertical="center"/>
      <protection/>
    </xf>
    <xf numFmtId="0" fontId="22" fillId="0" borderId="26" xfId="85" applyFont="1" applyFill="1" applyBorder="1" applyAlignment="1">
      <alignment horizontal="left" vertical="center" wrapText="1"/>
      <protection/>
    </xf>
    <xf numFmtId="0" fontId="22" fillId="0" borderId="18" xfId="85" applyFont="1" applyFill="1" applyBorder="1" applyAlignment="1">
      <alignment horizontal="left" vertical="center" wrapText="1"/>
      <protection/>
    </xf>
    <xf numFmtId="0" fontId="20" fillId="0" borderId="0" xfId="85" applyFont="1" applyFill="1" applyAlignment="1">
      <alignment vertical="center"/>
      <protection/>
    </xf>
    <xf numFmtId="0" fontId="25" fillId="0" borderId="0" xfId="85" applyFont="1" applyFill="1" applyBorder="1" applyAlignment="1">
      <alignment horizontal="center" vertical="center" wrapText="1"/>
      <protection/>
    </xf>
    <xf numFmtId="0" fontId="25" fillId="0" borderId="0" xfId="85" applyFont="1" applyFill="1" applyBorder="1" applyAlignment="1">
      <alignment vertical="center" wrapText="1"/>
      <protection/>
    </xf>
    <xf numFmtId="0" fontId="24" fillId="0" borderId="0" xfId="85" applyFont="1" applyFill="1" applyBorder="1" applyAlignment="1">
      <alignment vertical="center"/>
      <protection/>
    </xf>
    <xf numFmtId="0" fontId="23" fillId="0" borderId="0" xfId="85" applyFont="1" applyAlignment="1">
      <alignment vertical="center"/>
      <protection/>
    </xf>
    <xf numFmtId="0" fontId="22" fillId="0" borderId="0" xfId="85" applyFont="1" applyAlignment="1">
      <alignment vertical="center"/>
      <protection/>
    </xf>
    <xf numFmtId="0" fontId="22" fillId="0" borderId="0" xfId="0" applyFont="1" applyAlignment="1">
      <alignment horizontal="center" vertical="center"/>
    </xf>
    <xf numFmtId="49" fontId="22" fillId="0" borderId="37" xfId="78" applyNumberFormat="1" applyFont="1" applyFill="1" applyBorder="1" applyAlignment="1">
      <alignment horizontal="center" vertical="center" wrapText="1"/>
      <protection/>
    </xf>
    <xf numFmtId="1" fontId="20" fillId="0" borderId="37" xfId="85" applyNumberFormat="1" applyFont="1" applyFill="1" applyBorder="1" applyAlignment="1">
      <alignment horizontal="center" vertical="center"/>
      <protection/>
    </xf>
    <xf numFmtId="1" fontId="20" fillId="0" borderId="39" xfId="85" applyNumberFormat="1" applyFont="1" applyFill="1" applyBorder="1" applyAlignment="1">
      <alignment horizontal="center" vertical="center"/>
      <protection/>
    </xf>
    <xf numFmtId="0" fontId="22" fillId="0" borderId="0" xfId="85" applyFont="1" applyFill="1" applyAlignment="1">
      <alignment vertical="center"/>
      <protection/>
    </xf>
    <xf numFmtId="1" fontId="20" fillId="24" borderId="28" xfId="85" applyNumberFormat="1" applyFont="1" applyFill="1" applyBorder="1" applyAlignment="1">
      <alignment horizontal="center" vertical="center"/>
      <protection/>
    </xf>
    <xf numFmtId="0" fontId="22" fillId="0" borderId="0" xfId="0" applyFont="1" applyAlignment="1">
      <alignment vertical="center"/>
    </xf>
    <xf numFmtId="0" fontId="22" fillId="0" borderId="20" xfId="85" applyFont="1" applyFill="1" applyBorder="1" applyAlignment="1">
      <alignment horizontal="left" vertical="center" wrapText="1"/>
      <protection/>
    </xf>
    <xf numFmtId="0" fontId="23" fillId="0" borderId="39" xfId="85" applyFont="1" applyFill="1" applyBorder="1" applyAlignment="1">
      <alignment horizontal="center" vertical="center" wrapText="1"/>
      <protection/>
    </xf>
    <xf numFmtId="0" fontId="20" fillId="0" borderId="45" xfId="85" applyFont="1" applyFill="1" applyBorder="1" applyAlignment="1">
      <alignment horizontal="right" vertical="center" wrapText="1"/>
      <protection/>
    </xf>
    <xf numFmtId="0" fontId="34" fillId="0" borderId="21" xfId="0" applyFont="1" applyFill="1" applyBorder="1" applyAlignment="1">
      <alignment horizontal="right" vertical="center" wrapText="1"/>
    </xf>
    <xf numFmtId="1" fontId="20" fillId="0" borderId="21" xfId="85" applyNumberFormat="1" applyFont="1" applyFill="1" applyBorder="1" applyAlignment="1">
      <alignment horizontal="center" vertical="center"/>
      <protection/>
    </xf>
    <xf numFmtId="1" fontId="44" fillId="0" borderId="21" xfId="85" applyNumberFormat="1" applyFont="1" applyFill="1" applyBorder="1" applyAlignment="1">
      <alignment horizontal="center" vertical="center"/>
      <protection/>
    </xf>
    <xf numFmtId="1" fontId="20" fillId="0" borderId="32" xfId="85" applyNumberFormat="1" applyFont="1" applyFill="1" applyBorder="1" applyAlignment="1">
      <alignment horizontal="center" vertical="center"/>
      <protection/>
    </xf>
    <xf numFmtId="1" fontId="38" fillId="0" borderId="23" xfId="85" applyNumberFormat="1" applyFont="1" applyFill="1" applyBorder="1" applyAlignment="1">
      <alignment horizontal="center" vertical="center"/>
      <protection/>
    </xf>
    <xf numFmtId="1" fontId="36" fillId="0" borderId="23" xfId="85" applyNumberFormat="1" applyFont="1" applyFill="1" applyBorder="1" applyAlignment="1">
      <alignment horizontal="center" vertical="center"/>
      <protection/>
    </xf>
    <xf numFmtId="1" fontId="22" fillId="0" borderId="23" xfId="85" applyNumberFormat="1" applyFont="1" applyFill="1" applyBorder="1" applyAlignment="1">
      <alignment horizontal="center" vertical="center"/>
      <protection/>
    </xf>
    <xf numFmtId="1" fontId="22" fillId="0" borderId="24" xfId="85" applyNumberFormat="1" applyFont="1" applyFill="1" applyBorder="1" applyAlignment="1">
      <alignment horizontal="center" vertical="center"/>
      <protection/>
    </xf>
    <xf numFmtId="0" fontId="20" fillId="25" borderId="0" xfId="85" applyFont="1" applyFill="1" applyBorder="1" applyAlignment="1">
      <alignment vertical="center"/>
      <protection/>
    </xf>
    <xf numFmtId="0" fontId="22" fillId="25" borderId="0" xfId="85" applyFont="1" applyFill="1" applyBorder="1" applyAlignment="1">
      <alignment vertical="center"/>
      <protection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85" applyFont="1" applyBorder="1" applyAlignment="1">
      <alignment vertical="center"/>
      <protection/>
    </xf>
    <xf numFmtId="0" fontId="22" fillId="0" borderId="26" xfId="85" applyFont="1" applyFill="1" applyBorder="1" applyAlignment="1">
      <alignment horizontal="center" vertical="center"/>
      <protection/>
    </xf>
    <xf numFmtId="1" fontId="23" fillId="0" borderId="17" xfId="85" applyNumberFormat="1" applyFont="1" applyFill="1" applyBorder="1" applyAlignment="1">
      <alignment horizontal="center" vertical="center"/>
      <protection/>
    </xf>
    <xf numFmtId="1" fontId="23" fillId="0" borderId="13" xfId="85" applyNumberFormat="1" applyFont="1" applyFill="1" applyBorder="1" applyAlignment="1">
      <alignment horizontal="center" vertical="center"/>
      <protection/>
    </xf>
    <xf numFmtId="1" fontId="23" fillId="0" borderId="18" xfId="85" applyNumberFormat="1" applyFont="1" applyFill="1" applyBorder="1" applyAlignment="1">
      <alignment horizontal="center" vertical="center"/>
      <protection/>
    </xf>
    <xf numFmtId="1" fontId="23" fillId="0" borderId="40" xfId="85" applyNumberFormat="1" applyFont="1" applyFill="1" applyBorder="1" applyAlignment="1">
      <alignment horizontal="center" vertical="center"/>
      <protection/>
    </xf>
    <xf numFmtId="1" fontId="22" fillId="0" borderId="17" xfId="85" applyNumberFormat="1" applyFont="1" applyFill="1" applyBorder="1" applyAlignment="1">
      <alignment horizontal="center" vertical="center"/>
      <protection/>
    </xf>
    <xf numFmtId="1" fontId="22" fillId="0" borderId="13" xfId="85" applyNumberFormat="1" applyFont="1" applyFill="1" applyBorder="1" applyAlignment="1">
      <alignment horizontal="center" vertical="center"/>
      <protection/>
    </xf>
    <xf numFmtId="1" fontId="22" fillId="0" borderId="18" xfId="85" applyNumberFormat="1" applyFont="1" applyFill="1" applyBorder="1" applyAlignment="1">
      <alignment horizontal="center" vertical="center"/>
      <protection/>
    </xf>
    <xf numFmtId="1" fontId="22" fillId="0" borderId="40" xfId="85" applyNumberFormat="1" applyFont="1" applyFill="1" applyBorder="1" applyAlignment="1">
      <alignment horizontal="center" vertical="center"/>
      <protection/>
    </xf>
    <xf numFmtId="0" fontId="37" fillId="0" borderId="18" xfId="85" applyFont="1" applyFill="1" applyBorder="1" applyAlignment="1">
      <alignment horizontal="center" vertical="center"/>
      <protection/>
    </xf>
    <xf numFmtId="1" fontId="22" fillId="0" borderId="26" xfId="85" applyNumberFormat="1" applyFont="1" applyFill="1" applyBorder="1" applyAlignment="1">
      <alignment horizontal="center" vertical="center"/>
      <protection/>
    </xf>
    <xf numFmtId="0" fontId="22" fillId="0" borderId="25" xfId="85" applyFont="1" applyFill="1" applyBorder="1" applyAlignment="1">
      <alignment horizontal="center" vertical="center"/>
      <protection/>
    </xf>
    <xf numFmtId="0" fontId="22" fillId="0" borderId="27" xfId="85" applyFont="1" applyFill="1" applyBorder="1" applyAlignment="1">
      <alignment horizontal="center" vertical="center"/>
      <protection/>
    </xf>
    <xf numFmtId="0" fontId="37" fillId="0" borderId="17" xfId="85" applyFont="1" applyFill="1" applyBorder="1" applyAlignment="1">
      <alignment horizontal="center" vertical="center"/>
      <protection/>
    </xf>
    <xf numFmtId="0" fontId="37" fillId="0" borderId="13" xfId="85" applyFont="1" applyFill="1" applyBorder="1" applyAlignment="1">
      <alignment horizontal="center" vertical="center"/>
      <protection/>
    </xf>
    <xf numFmtId="1" fontId="22" fillId="0" borderId="31" xfId="85" applyNumberFormat="1" applyFont="1" applyFill="1" applyBorder="1" applyAlignment="1">
      <alignment horizontal="center" vertical="center"/>
      <protection/>
    </xf>
    <xf numFmtId="1" fontId="22" fillId="0" borderId="20" xfId="85" applyNumberFormat="1" applyFont="1" applyFill="1" applyBorder="1" applyAlignment="1">
      <alignment horizontal="center" vertical="center"/>
      <protection/>
    </xf>
    <xf numFmtId="0" fontId="22" fillId="0" borderId="41" xfId="85" applyFont="1" applyFill="1" applyBorder="1" applyAlignment="1">
      <alignment horizontal="center" vertical="center"/>
      <protection/>
    </xf>
    <xf numFmtId="0" fontId="37" fillId="0" borderId="40" xfId="85" applyFont="1" applyFill="1" applyBorder="1" applyAlignment="1">
      <alignment horizontal="center" vertical="center"/>
      <protection/>
    </xf>
    <xf numFmtId="0" fontId="23" fillId="0" borderId="20" xfId="85" applyFont="1" applyFill="1" applyBorder="1" applyAlignment="1">
      <alignment horizontal="center" vertical="center"/>
      <protection/>
    </xf>
    <xf numFmtId="1" fontId="22" fillId="0" borderId="25" xfId="85" applyNumberFormat="1" applyFont="1" applyFill="1" applyBorder="1" applyAlignment="1">
      <alignment horizontal="center" vertical="center"/>
      <protection/>
    </xf>
    <xf numFmtId="1" fontId="22" fillId="0" borderId="27" xfId="85" applyNumberFormat="1" applyFont="1" applyFill="1" applyBorder="1" applyAlignment="1">
      <alignment horizontal="center" vertical="center"/>
      <protection/>
    </xf>
    <xf numFmtId="1" fontId="23" fillId="0" borderId="31" xfId="85" applyNumberFormat="1" applyFont="1" applyFill="1" applyBorder="1" applyAlignment="1">
      <alignment horizontal="center" vertical="center"/>
      <protection/>
    </xf>
    <xf numFmtId="1" fontId="23" fillId="0" borderId="20" xfId="85" applyNumberFormat="1" applyFont="1" applyFill="1" applyBorder="1" applyAlignment="1">
      <alignment horizontal="center" vertical="center"/>
      <protection/>
    </xf>
    <xf numFmtId="1" fontId="22" fillId="0" borderId="41" xfId="85" applyNumberFormat="1" applyFont="1" applyFill="1" applyBorder="1" applyAlignment="1">
      <alignment horizontal="center" vertical="center"/>
      <protection/>
    </xf>
    <xf numFmtId="1" fontId="23" fillId="0" borderId="19" xfId="85" applyNumberFormat="1" applyFont="1" applyFill="1" applyBorder="1" applyAlignment="1">
      <alignment horizontal="center" vertical="center"/>
      <protection/>
    </xf>
    <xf numFmtId="1" fontId="23" fillId="0" borderId="20" xfId="85" applyNumberFormat="1" applyFont="1" applyFill="1" applyBorder="1" applyAlignment="1">
      <alignment horizontal="center" vertical="center"/>
      <protection/>
    </xf>
    <xf numFmtId="0" fontId="41" fillId="0" borderId="26" xfId="85" applyFont="1" applyFill="1" applyBorder="1" applyAlignment="1">
      <alignment horizontal="center" vertical="center"/>
      <protection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1" fontId="20" fillId="0" borderId="20" xfId="0" applyNumberFormat="1" applyFont="1" applyFill="1" applyBorder="1" applyAlignment="1">
      <alignment horizontal="center" vertical="center"/>
    </xf>
    <xf numFmtId="1" fontId="22" fillId="0" borderId="20" xfId="0" applyNumberFormat="1" applyFont="1" applyFill="1" applyBorder="1" applyAlignment="1">
      <alignment horizontal="center" vertical="center"/>
    </xf>
    <xf numFmtId="0" fontId="22" fillId="0" borderId="17" xfId="85" applyFont="1" applyFill="1" applyBorder="1" applyAlignment="1">
      <alignment horizontal="center" vertical="center"/>
      <protection/>
    </xf>
    <xf numFmtId="0" fontId="22" fillId="0" borderId="13" xfId="85" applyFont="1" applyFill="1" applyBorder="1" applyAlignment="1">
      <alignment horizontal="center" vertical="center"/>
      <protection/>
    </xf>
    <xf numFmtId="0" fontId="22" fillId="0" borderId="18" xfId="85" applyFont="1" applyFill="1" applyBorder="1" applyAlignment="1">
      <alignment horizontal="center" vertical="center"/>
      <protection/>
    </xf>
    <xf numFmtId="0" fontId="22" fillId="0" borderId="40" xfId="85" applyFont="1" applyFill="1" applyBorder="1" applyAlignment="1">
      <alignment horizontal="center" vertical="center"/>
      <protection/>
    </xf>
    <xf numFmtId="0" fontId="36" fillId="0" borderId="0" xfId="85" applyFont="1" applyFill="1" applyAlignment="1">
      <alignment vertical="center"/>
      <protection/>
    </xf>
    <xf numFmtId="0" fontId="38" fillId="0" borderId="0" xfId="0" applyFont="1" applyFill="1" applyBorder="1" applyAlignment="1">
      <alignment horizontal="center" vertical="center" wrapText="1"/>
    </xf>
    <xf numFmtId="1" fontId="50" fillId="0" borderId="0" xfId="85" applyNumberFormat="1" applyFont="1" applyFill="1" applyBorder="1" applyAlignment="1">
      <alignment vertical="center" wrapText="1"/>
      <protection/>
    </xf>
    <xf numFmtId="0" fontId="50" fillId="0" borderId="0" xfId="85" applyFont="1" applyFill="1" applyBorder="1" applyAlignment="1">
      <alignment vertical="center" wrapText="1"/>
      <protection/>
    </xf>
    <xf numFmtId="0" fontId="50" fillId="0" borderId="0" xfId="85" applyFont="1" applyFill="1" applyBorder="1" applyAlignment="1">
      <alignment vertical="center"/>
      <protection/>
    </xf>
    <xf numFmtId="199" fontId="50" fillId="0" borderId="0" xfId="85" applyNumberFormat="1" applyFont="1" applyFill="1" applyBorder="1" applyAlignment="1">
      <alignment vertical="center"/>
      <protection/>
    </xf>
    <xf numFmtId="1" fontId="50" fillId="0" borderId="0" xfId="85" applyNumberFormat="1" applyFont="1" applyFill="1" applyBorder="1" applyAlignment="1">
      <alignment vertical="center"/>
      <protection/>
    </xf>
    <xf numFmtId="0" fontId="26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49" fontId="50" fillId="0" borderId="0" xfId="78" applyNumberFormat="1" applyFont="1" applyFill="1" applyBorder="1" applyAlignment="1">
      <alignment vertical="center" wrapText="1"/>
      <protection/>
    </xf>
    <xf numFmtId="0" fontId="50" fillId="0" borderId="0" xfId="85" applyFont="1" applyFill="1" applyBorder="1" applyAlignment="1">
      <alignment horizontal="left" vertical="center" wrapText="1"/>
      <protection/>
    </xf>
    <xf numFmtId="49" fontId="22" fillId="0" borderId="0" xfId="0" applyNumberFormat="1" applyFont="1" applyFill="1" applyBorder="1" applyAlignment="1">
      <alignment vertical="top"/>
    </xf>
    <xf numFmtId="0" fontId="26" fillId="0" borderId="0" xfId="85" applyFont="1" applyAlignment="1">
      <alignment vertical="center"/>
      <protection/>
    </xf>
    <xf numFmtId="0" fontId="22" fillId="0" borderId="0" xfId="85" applyFont="1" applyAlignment="1">
      <alignment horizontal="center" vertical="center"/>
      <protection/>
    </xf>
    <xf numFmtId="0" fontId="22" fillId="0" borderId="0" xfId="0" applyFont="1" applyFill="1" applyBorder="1" applyAlignment="1">
      <alignment vertical="center"/>
    </xf>
    <xf numFmtId="49" fontId="20" fillId="0" borderId="0" xfId="78" applyNumberFormat="1" applyFont="1" applyFill="1" applyBorder="1" applyAlignment="1">
      <alignment vertical="top" wrapText="1"/>
      <protection/>
    </xf>
    <xf numFmtId="0" fontId="20" fillId="0" borderId="0" xfId="85" applyFont="1" applyFill="1" applyBorder="1" applyAlignment="1">
      <alignment horizontal="left" vertical="top" wrapText="1"/>
      <protection/>
    </xf>
    <xf numFmtId="1" fontId="20" fillId="0" borderId="0" xfId="85" applyNumberFormat="1" applyFont="1" applyFill="1" applyBorder="1" applyAlignment="1">
      <alignment wrapText="1"/>
      <protection/>
    </xf>
    <xf numFmtId="0" fontId="20" fillId="0" borderId="0" xfId="85" applyFont="1" applyFill="1" applyBorder="1" applyAlignment="1">
      <alignment wrapText="1"/>
      <protection/>
    </xf>
    <xf numFmtId="0" fontId="20" fillId="0" borderId="0" xfId="85" applyFont="1" applyFill="1" applyBorder="1" applyAlignment="1">
      <alignment/>
      <protection/>
    </xf>
    <xf numFmtId="199" fontId="20" fillId="0" borderId="0" xfId="85" applyNumberFormat="1" applyFont="1" applyFill="1" applyBorder="1" applyAlignment="1">
      <alignment/>
      <protection/>
    </xf>
    <xf numFmtId="1" fontId="20" fillId="0" borderId="0" xfId="85" applyNumberFormat="1" applyFont="1" applyFill="1" applyBorder="1" applyAlignment="1">
      <alignment/>
      <protection/>
    </xf>
    <xf numFmtId="0" fontId="23" fillId="0" borderId="0" xfId="0" applyFont="1" applyAlignment="1">
      <alignment vertical="center"/>
    </xf>
    <xf numFmtId="0" fontId="22" fillId="0" borderId="0" xfId="0" applyFont="1" applyFill="1" applyBorder="1" applyAlignment="1">
      <alignment/>
    </xf>
    <xf numFmtId="0" fontId="22" fillId="0" borderId="0" xfId="85" applyFont="1" applyAlignment="1">
      <alignment horizontal="left" wrapText="1"/>
      <protection/>
    </xf>
    <xf numFmtId="0" fontId="22" fillId="0" borderId="0" xfId="85" applyFont="1">
      <alignment/>
      <protection/>
    </xf>
    <xf numFmtId="0" fontId="22" fillId="0" borderId="0" xfId="85" applyFont="1" applyFill="1">
      <alignment/>
      <protection/>
    </xf>
    <xf numFmtId="0" fontId="22" fillId="0" borderId="0" xfId="0" applyFont="1" applyAlignment="1">
      <alignment vertical="center"/>
    </xf>
    <xf numFmtId="0" fontId="20" fillId="0" borderId="0" xfId="85" applyFont="1" applyAlignment="1">
      <alignment vertical="center"/>
      <protection/>
    </xf>
    <xf numFmtId="0" fontId="22" fillId="0" borderId="0" xfId="85" applyFont="1" applyAlignment="1">
      <alignment vertical="center"/>
      <protection/>
    </xf>
    <xf numFmtId="0" fontId="22" fillId="26" borderId="0" xfId="85" applyFont="1" applyFill="1" applyAlignment="1">
      <alignment vertical="center"/>
      <protection/>
    </xf>
    <xf numFmtId="0" fontId="20" fillId="0" borderId="0" xfId="85" applyFont="1" applyAlignment="1">
      <alignment horizontal="left" vertical="center" wrapText="1"/>
      <protection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2" fillId="0" borderId="0" xfId="84" applyFont="1" applyBorder="1" applyAlignment="1">
      <alignment horizontal="center"/>
      <protection/>
    </xf>
    <xf numFmtId="0" fontId="22" fillId="0" borderId="47" xfId="85" applyFont="1" applyFill="1" applyBorder="1" applyAlignment="1">
      <alignment horizontal="center" vertical="center" wrapText="1"/>
      <protection/>
    </xf>
    <xf numFmtId="0" fontId="22" fillId="0" borderId="33" xfId="85" applyFont="1" applyFill="1" applyBorder="1" applyAlignment="1">
      <alignment horizontal="center" vertical="center" wrapText="1"/>
      <protection/>
    </xf>
    <xf numFmtId="0" fontId="22" fillId="0" borderId="48" xfId="85" applyFont="1" applyFill="1" applyBorder="1" applyAlignment="1">
      <alignment horizontal="center" vertical="center" wrapText="1"/>
      <protection/>
    </xf>
    <xf numFmtId="0" fontId="22" fillId="0" borderId="35" xfId="85" applyFont="1" applyFill="1" applyBorder="1" applyAlignment="1">
      <alignment horizontal="center" vertical="center"/>
      <protection/>
    </xf>
    <xf numFmtId="0" fontId="22" fillId="0" borderId="49" xfId="85" applyFont="1" applyFill="1" applyBorder="1" applyAlignment="1">
      <alignment horizontal="center" vertical="center" wrapText="1"/>
      <protection/>
    </xf>
    <xf numFmtId="0" fontId="22" fillId="0" borderId="50" xfId="85" applyFont="1" applyFill="1" applyBorder="1" applyAlignment="1">
      <alignment horizontal="center" vertical="center"/>
      <protection/>
    </xf>
    <xf numFmtId="0" fontId="22" fillId="0" borderId="51" xfId="85" applyFont="1" applyFill="1" applyBorder="1" applyAlignment="1">
      <alignment horizontal="center" vertical="center" wrapText="1"/>
      <protection/>
    </xf>
    <xf numFmtId="0" fontId="22" fillId="0" borderId="44" xfId="85" applyFont="1" applyFill="1" applyBorder="1" applyAlignment="1">
      <alignment horizontal="center" vertical="center" wrapText="1"/>
      <protection/>
    </xf>
    <xf numFmtId="0" fontId="22" fillId="0" borderId="0" xfId="85" applyFont="1" applyFill="1" applyBorder="1" applyAlignment="1">
      <alignment horizontal="center" vertical="center"/>
      <protection/>
    </xf>
    <xf numFmtId="0" fontId="23" fillId="0" borderId="47" xfId="85" applyFont="1" applyFill="1" applyBorder="1" applyAlignment="1">
      <alignment horizontal="center" vertical="center" wrapText="1"/>
      <protection/>
    </xf>
    <xf numFmtId="0" fontId="23" fillId="0" borderId="33" xfId="85" applyFont="1" applyFill="1" applyBorder="1" applyAlignment="1">
      <alignment horizontal="center" vertical="center" wrapText="1"/>
      <protection/>
    </xf>
    <xf numFmtId="0" fontId="23" fillId="0" borderId="47" xfId="85" applyFont="1" applyFill="1" applyBorder="1" applyAlignment="1">
      <alignment vertical="center" wrapText="1"/>
      <protection/>
    </xf>
    <xf numFmtId="0" fontId="23" fillId="0" borderId="51" xfId="85" applyFont="1" applyFill="1" applyBorder="1" applyAlignment="1">
      <alignment vertical="center" wrapText="1"/>
      <protection/>
    </xf>
    <xf numFmtId="0" fontId="23" fillId="0" borderId="33" xfId="85" applyFont="1" applyFill="1" applyBorder="1" applyAlignment="1">
      <alignment vertical="center" wrapText="1"/>
      <protection/>
    </xf>
    <xf numFmtId="0" fontId="22" fillId="0" borderId="36" xfId="85" applyFont="1" applyFill="1" applyBorder="1" applyAlignment="1">
      <alignment horizontal="center" vertical="center"/>
      <protection/>
    </xf>
    <xf numFmtId="0" fontId="22" fillId="0" borderId="52" xfId="85" applyFont="1" applyFill="1" applyBorder="1" applyAlignment="1">
      <alignment horizontal="center" vertical="center"/>
      <protection/>
    </xf>
    <xf numFmtId="0" fontId="23" fillId="0" borderId="48" xfId="85" applyFont="1" applyFill="1" applyBorder="1" applyAlignment="1">
      <alignment horizontal="center" vertical="center"/>
      <protection/>
    </xf>
    <xf numFmtId="0" fontId="23" fillId="0" borderId="35" xfId="85" applyFont="1" applyFill="1" applyBorder="1" applyAlignment="1">
      <alignment horizontal="center" vertical="center"/>
      <protection/>
    </xf>
    <xf numFmtId="0" fontId="23" fillId="0" borderId="36" xfId="85" applyFont="1" applyFill="1" applyBorder="1" applyAlignment="1">
      <alignment horizontal="center" vertical="center"/>
      <protection/>
    </xf>
    <xf numFmtId="0" fontId="39" fillId="0" borderId="44" xfId="85" applyFont="1" applyFill="1" applyBorder="1" applyAlignment="1">
      <alignment horizontal="center" vertical="center"/>
      <protection/>
    </xf>
    <xf numFmtId="0" fontId="39" fillId="0" borderId="0" xfId="85" applyFont="1" applyFill="1" applyBorder="1" applyAlignment="1">
      <alignment horizontal="center" vertical="center"/>
      <protection/>
    </xf>
    <xf numFmtId="0" fontId="39" fillId="0" borderId="22" xfId="85" applyFont="1" applyFill="1" applyBorder="1" applyAlignment="1">
      <alignment horizontal="center" vertical="center"/>
      <protection/>
    </xf>
    <xf numFmtId="0" fontId="23" fillId="0" borderId="49" xfId="85" applyFont="1" applyFill="1" applyBorder="1" applyAlignment="1">
      <alignment horizontal="center" vertical="center"/>
      <protection/>
    </xf>
    <xf numFmtId="0" fontId="23" fillId="0" borderId="50" xfId="85" applyFont="1" applyFill="1" applyBorder="1" applyAlignment="1">
      <alignment horizontal="center" vertical="center"/>
      <protection/>
    </xf>
    <xf numFmtId="0" fontId="23" fillId="0" borderId="52" xfId="85" applyFont="1" applyFill="1" applyBorder="1" applyAlignment="1">
      <alignment horizontal="center" vertical="center"/>
      <protection/>
    </xf>
    <xf numFmtId="0" fontId="23" fillId="0" borderId="48" xfId="85" applyFont="1" applyFill="1" applyBorder="1" applyAlignment="1">
      <alignment horizontal="center" vertical="center" wrapText="1"/>
      <protection/>
    </xf>
    <xf numFmtId="0" fontId="23" fillId="0" borderId="49" xfId="85" applyFont="1" applyFill="1" applyBorder="1" applyAlignment="1">
      <alignment horizontal="center" vertical="center" wrapText="1"/>
      <protection/>
    </xf>
    <xf numFmtId="0" fontId="23" fillId="0" borderId="44" xfId="85" applyFont="1" applyFill="1" applyBorder="1" applyAlignment="1">
      <alignment horizontal="center" vertical="center" wrapText="1"/>
      <protection/>
    </xf>
    <xf numFmtId="0" fontId="23" fillId="0" borderId="0" xfId="85" applyFont="1" applyFill="1" applyBorder="1" applyAlignment="1">
      <alignment horizontal="center" vertical="center"/>
      <protection/>
    </xf>
    <xf numFmtId="0" fontId="23" fillId="0" borderId="22" xfId="85" applyFont="1" applyFill="1" applyBorder="1" applyAlignment="1">
      <alignment horizontal="center" vertical="center"/>
      <protection/>
    </xf>
    <xf numFmtId="0" fontId="23" fillId="0" borderId="49" xfId="85" applyFont="1" applyFill="1" applyBorder="1" applyAlignment="1">
      <alignment vertical="center" wrapText="1"/>
      <protection/>
    </xf>
    <xf numFmtId="0" fontId="23" fillId="0" borderId="50" xfId="85" applyFont="1" applyFill="1" applyBorder="1" applyAlignment="1">
      <alignment vertical="center"/>
      <protection/>
    </xf>
    <xf numFmtId="0" fontId="23" fillId="0" borderId="52" xfId="85" applyFont="1" applyFill="1" applyBorder="1" applyAlignment="1">
      <alignment vertical="center"/>
      <protection/>
    </xf>
    <xf numFmtId="0" fontId="22" fillId="0" borderId="48" xfId="85" applyFont="1" applyFill="1" applyBorder="1" applyAlignment="1">
      <alignment horizontal="center" vertical="center"/>
      <protection/>
    </xf>
    <xf numFmtId="0" fontId="22" fillId="0" borderId="44" xfId="85" applyFont="1" applyFill="1" applyBorder="1" applyAlignment="1">
      <alignment horizontal="center" vertical="center"/>
      <protection/>
    </xf>
    <xf numFmtId="0" fontId="22" fillId="0" borderId="22" xfId="85" applyFont="1" applyFill="1" applyBorder="1" applyAlignment="1">
      <alignment horizontal="center" vertical="center"/>
      <protection/>
    </xf>
    <xf numFmtId="0" fontId="22" fillId="0" borderId="49" xfId="85" applyFont="1" applyFill="1" applyBorder="1" applyAlignment="1">
      <alignment horizontal="center" vertical="center"/>
      <protection/>
    </xf>
    <xf numFmtId="0" fontId="22" fillId="0" borderId="42" xfId="85" applyFont="1" applyFill="1" applyBorder="1" applyAlignment="1">
      <alignment horizontal="center" vertical="center" wrapText="1"/>
      <protection/>
    </xf>
    <xf numFmtId="0" fontId="22" fillId="0" borderId="23" xfId="85" applyFont="1" applyFill="1" applyBorder="1" applyAlignment="1">
      <alignment horizontal="center" vertical="center"/>
      <protection/>
    </xf>
    <xf numFmtId="0" fontId="22" fillId="0" borderId="24" xfId="85" applyFont="1" applyFill="1" applyBorder="1" applyAlignment="1">
      <alignment horizontal="center" vertical="center"/>
      <protection/>
    </xf>
    <xf numFmtId="0" fontId="23" fillId="20" borderId="13" xfId="84" applyFont="1" applyFill="1" applyBorder="1" applyAlignment="1">
      <alignment horizontal="center" vertical="center"/>
      <protection/>
    </xf>
    <xf numFmtId="0" fontId="23" fillId="0" borderId="18" xfId="85" applyFont="1" applyFill="1" applyBorder="1" applyAlignment="1">
      <alignment horizontal="left" vertical="center" wrapText="1" indent="3"/>
      <protection/>
    </xf>
    <xf numFmtId="0" fontId="23" fillId="0" borderId="20" xfId="85" applyFont="1" applyFill="1" applyBorder="1" applyAlignment="1">
      <alignment horizontal="left" vertical="center" wrapText="1" indent="3"/>
      <protection/>
    </xf>
    <xf numFmtId="0" fontId="22" fillId="0" borderId="20" xfId="85" applyFont="1" applyFill="1" applyBorder="1" applyAlignment="1">
      <alignment horizontal="left" vertical="center" wrapText="1"/>
      <protection/>
    </xf>
    <xf numFmtId="0" fontId="22" fillId="0" borderId="12" xfId="85" applyFont="1" applyFill="1" applyBorder="1" applyAlignment="1">
      <alignment horizontal="center" vertical="center"/>
      <protection/>
    </xf>
    <xf numFmtId="0" fontId="22" fillId="0" borderId="34" xfId="85" applyFont="1" applyFill="1" applyBorder="1" applyAlignment="1">
      <alignment horizontal="center" vertical="center"/>
      <protection/>
    </xf>
    <xf numFmtId="0" fontId="20" fillId="0" borderId="34" xfId="85" applyFont="1" applyFill="1" applyBorder="1" applyAlignment="1">
      <alignment horizontal="center" vertical="center"/>
      <protection/>
    </xf>
    <xf numFmtId="1" fontId="22" fillId="0" borderId="33" xfId="85" applyNumberFormat="1" applyFont="1" applyFill="1" applyBorder="1" applyAlignment="1">
      <alignment horizontal="center" vertical="center"/>
      <protection/>
    </xf>
    <xf numFmtId="1" fontId="22" fillId="0" borderId="34" xfId="85" applyNumberFormat="1" applyFont="1" applyFill="1" applyBorder="1" applyAlignment="1">
      <alignment horizontal="center" vertical="center"/>
      <protection/>
    </xf>
    <xf numFmtId="0" fontId="22" fillId="0" borderId="17" xfId="85" applyFont="1" applyFill="1" applyBorder="1" applyAlignment="1">
      <alignment horizontal="center" vertical="center" wrapText="1"/>
      <protection/>
    </xf>
    <xf numFmtId="0" fontId="22" fillId="0" borderId="19" xfId="85" applyFont="1" applyFill="1" applyBorder="1" applyAlignment="1">
      <alignment horizontal="center" vertical="center" wrapText="1"/>
      <protection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left" vertical="center" wrapText="1"/>
    </xf>
    <xf numFmtId="1" fontId="20" fillId="20" borderId="28" xfId="0" applyNumberFormat="1" applyFont="1" applyFill="1" applyBorder="1" applyAlignment="1">
      <alignment horizontal="center" vertical="center"/>
    </xf>
    <xf numFmtId="1" fontId="20" fillId="20" borderId="28" xfId="85" applyNumberFormat="1" applyFont="1" applyFill="1" applyBorder="1" applyAlignment="1">
      <alignment horizontal="center" vertical="center"/>
      <protection/>
    </xf>
    <xf numFmtId="199" fontId="20" fillId="20" borderId="28" xfId="85" applyNumberFormat="1" applyFont="1" applyFill="1" applyBorder="1" applyAlignment="1">
      <alignment horizontal="center" vertical="center"/>
      <protection/>
    </xf>
    <xf numFmtId="0" fontId="34" fillId="20" borderId="28" xfId="0" applyFont="1" applyFill="1" applyBorder="1" applyAlignment="1">
      <alignment horizontal="center" vertical="center"/>
    </xf>
    <xf numFmtId="49" fontId="23" fillId="0" borderId="13" xfId="85" applyNumberFormat="1" applyFont="1" applyFill="1" applyBorder="1" applyAlignment="1">
      <alignment horizontal="center" vertical="center" wrapText="1"/>
      <protection/>
    </xf>
    <xf numFmtId="0" fontId="22" fillId="0" borderId="35" xfId="84" applyFont="1" applyFill="1" applyBorder="1" applyAlignment="1">
      <alignment horizontal="center"/>
      <protection/>
    </xf>
    <xf numFmtId="0" fontId="25" fillId="0" borderId="44" xfId="85" applyFont="1" applyFill="1" applyBorder="1" applyAlignment="1">
      <alignment vertical="center"/>
      <protection/>
    </xf>
    <xf numFmtId="0" fontId="22" fillId="0" borderId="34" xfId="85" applyFont="1" applyFill="1" applyBorder="1" applyAlignment="1">
      <alignment horizontal="left" vertical="center" wrapText="1"/>
      <protection/>
    </xf>
    <xf numFmtId="1" fontId="38" fillId="0" borderId="12" xfId="85" applyNumberFormat="1" applyFont="1" applyFill="1" applyBorder="1" applyAlignment="1">
      <alignment horizontal="center" vertical="center"/>
      <protection/>
    </xf>
    <xf numFmtId="199" fontId="22" fillId="0" borderId="34" xfId="85" applyNumberFormat="1" applyFont="1" applyFill="1" applyBorder="1" applyAlignment="1">
      <alignment horizontal="center" vertical="center"/>
      <protection/>
    </xf>
    <xf numFmtId="1" fontId="22" fillId="0" borderId="12" xfId="85" applyNumberFormat="1" applyFont="1" applyFill="1" applyBorder="1" applyAlignment="1">
      <alignment horizontal="center" vertical="center"/>
      <protection/>
    </xf>
    <xf numFmtId="1" fontId="22" fillId="0" borderId="0" xfId="0" applyNumberFormat="1" applyFont="1" applyFill="1" applyBorder="1" applyAlignment="1">
      <alignment horizontal="center" vertical="center" wrapText="1"/>
    </xf>
    <xf numFmtId="1" fontId="22" fillId="0" borderId="37" xfId="85" applyNumberFormat="1" applyFont="1" applyFill="1" applyBorder="1" applyAlignment="1">
      <alignment horizontal="center" vertical="center"/>
      <protection/>
    </xf>
    <xf numFmtId="0" fontId="23" fillId="0" borderId="13" xfId="85" applyNumberFormat="1" applyFont="1" applyFill="1" applyBorder="1" applyAlignment="1">
      <alignment horizontal="center" vertical="center" wrapText="1"/>
      <protection/>
    </xf>
    <xf numFmtId="0" fontId="23" fillId="0" borderId="18" xfId="0" applyFont="1" applyBorder="1" applyAlignment="1">
      <alignment horizontal="left" vertical="center"/>
    </xf>
    <xf numFmtId="0" fontId="22" fillId="0" borderId="13" xfId="85" applyFont="1" applyFill="1" applyBorder="1" applyAlignment="1">
      <alignment horizontal="center" vertical="center" wrapText="1"/>
      <protection/>
    </xf>
    <xf numFmtId="0" fontId="23" fillId="0" borderId="47" xfId="85" applyFont="1" applyFill="1" applyBorder="1" applyAlignment="1">
      <alignment horizontal="center" vertical="center" wrapText="1"/>
      <protection/>
    </xf>
    <xf numFmtId="0" fontId="23" fillId="0" borderId="48" xfId="85" applyFont="1" applyFill="1" applyBorder="1" applyAlignment="1">
      <alignment horizontal="center" vertical="center" wrapText="1"/>
      <protection/>
    </xf>
    <xf numFmtId="0" fontId="23" fillId="0" borderId="35" xfId="85" applyFont="1" applyFill="1" applyBorder="1" applyAlignment="1">
      <alignment horizontal="center" vertical="center"/>
      <protection/>
    </xf>
    <xf numFmtId="0" fontId="23" fillId="0" borderId="36" xfId="85" applyFont="1" applyFill="1" applyBorder="1" applyAlignment="1">
      <alignment horizontal="center" vertical="center"/>
      <protection/>
    </xf>
    <xf numFmtId="0" fontId="23" fillId="0" borderId="17" xfId="85" applyFont="1" applyFill="1" applyBorder="1" applyAlignment="1">
      <alignment horizontal="center" vertical="center"/>
      <protection/>
    </xf>
    <xf numFmtId="0" fontId="23" fillId="0" borderId="18" xfId="85" applyFont="1" applyFill="1" applyBorder="1" applyAlignment="1">
      <alignment horizontal="center" vertical="center"/>
      <protection/>
    </xf>
    <xf numFmtId="0" fontId="23" fillId="25" borderId="0" xfId="85" applyFont="1" applyFill="1" applyBorder="1" applyAlignment="1">
      <alignment vertical="center"/>
      <protection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85" applyFont="1" applyBorder="1" applyAlignment="1">
      <alignment vertical="center"/>
      <protection/>
    </xf>
    <xf numFmtId="0" fontId="23" fillId="0" borderId="0" xfId="85" applyFont="1" applyFill="1" applyAlignment="1">
      <alignment vertical="center"/>
      <protection/>
    </xf>
    <xf numFmtId="0" fontId="55" fillId="0" borderId="0" xfId="85" applyFont="1" applyFill="1" applyAlignment="1">
      <alignment vertical="center"/>
      <protection/>
    </xf>
    <xf numFmtId="0" fontId="23" fillId="0" borderId="33" xfId="85" applyFont="1" applyFill="1" applyBorder="1" applyAlignment="1">
      <alignment horizontal="center" vertical="center" wrapText="1"/>
      <protection/>
    </xf>
    <xf numFmtId="0" fontId="23" fillId="0" borderId="49" xfId="85" applyFont="1" applyFill="1" applyBorder="1" applyAlignment="1">
      <alignment horizontal="center" vertical="center" wrapText="1"/>
      <protection/>
    </xf>
    <xf numFmtId="0" fontId="23" fillId="0" borderId="50" xfId="85" applyFont="1" applyFill="1" applyBorder="1" applyAlignment="1">
      <alignment horizontal="center" vertical="center"/>
      <protection/>
    </xf>
    <xf numFmtId="0" fontId="23" fillId="0" borderId="52" xfId="85" applyFont="1" applyFill="1" applyBorder="1" applyAlignment="1">
      <alignment horizontal="center" vertical="center"/>
      <protection/>
    </xf>
    <xf numFmtId="0" fontId="22" fillId="0" borderId="26" xfId="85" applyFont="1" applyFill="1" applyBorder="1" applyAlignment="1">
      <alignment vertical="center" wrapText="1"/>
      <protection/>
    </xf>
    <xf numFmtId="0" fontId="22" fillId="0" borderId="20" xfId="0" applyFont="1" applyFill="1" applyBorder="1" applyAlignment="1">
      <alignment horizontal="left" vertical="center" wrapText="1"/>
    </xf>
    <xf numFmtId="49" fontId="22" fillId="0" borderId="25" xfId="78" applyNumberFormat="1" applyFont="1" applyFill="1" applyBorder="1" applyAlignment="1">
      <alignment horizontal="left" vertical="center" wrapText="1" indent="1"/>
      <protection/>
    </xf>
    <xf numFmtId="49" fontId="22" fillId="0" borderId="17" xfId="78" applyNumberFormat="1" applyFont="1" applyFill="1" applyBorder="1" applyAlignment="1">
      <alignment horizontal="left" vertical="center" wrapText="1" indent="1"/>
      <protection/>
    </xf>
    <xf numFmtId="49" fontId="22" fillId="0" borderId="47" xfId="78" applyNumberFormat="1" applyFont="1" applyFill="1" applyBorder="1" applyAlignment="1">
      <alignment horizontal="left" vertical="center" wrapText="1" indent="1"/>
      <protection/>
    </xf>
    <xf numFmtId="49" fontId="22" fillId="0" borderId="51" xfId="78" applyNumberFormat="1" applyFont="1" applyFill="1" applyBorder="1" applyAlignment="1">
      <alignment horizontal="left" vertical="center" wrapText="1" indent="1"/>
      <protection/>
    </xf>
    <xf numFmtId="49" fontId="22" fillId="0" borderId="33" xfId="78" applyNumberFormat="1" applyFont="1" applyFill="1" applyBorder="1" applyAlignment="1">
      <alignment horizontal="left" vertical="center" wrapText="1" indent="1"/>
      <protection/>
    </xf>
    <xf numFmtId="0" fontId="22" fillId="25" borderId="19" xfId="85" applyFont="1" applyFill="1" applyBorder="1" applyAlignment="1">
      <alignment horizontal="left" vertical="center" wrapText="1" indent="1"/>
      <protection/>
    </xf>
    <xf numFmtId="0" fontId="23" fillId="0" borderId="10" xfId="84" applyFont="1" applyFill="1" applyBorder="1" applyAlignment="1">
      <alignment horizontal="center" vertical="center" textRotation="90"/>
      <protection/>
    </xf>
    <xf numFmtId="0" fontId="23" fillId="0" borderId="11" xfId="84" applyFont="1" applyFill="1" applyBorder="1" applyAlignment="1">
      <alignment horizontal="center" vertical="center" textRotation="90"/>
      <protection/>
    </xf>
    <xf numFmtId="0" fontId="23" fillId="0" borderId="12" xfId="84" applyFont="1" applyFill="1" applyBorder="1" applyAlignment="1">
      <alignment horizontal="center" vertical="center" textRotation="90"/>
      <protection/>
    </xf>
    <xf numFmtId="0" fontId="24" fillId="0" borderId="0" xfId="84" applyFont="1" applyFill="1" applyAlignment="1">
      <alignment horizontal="center"/>
      <protection/>
    </xf>
    <xf numFmtId="0" fontId="23" fillId="0" borderId="0" xfId="84" applyFont="1" applyFill="1" applyAlignment="1">
      <alignment horizontal="left" vertical="top" wrapText="1"/>
      <protection/>
    </xf>
    <xf numFmtId="0" fontId="23" fillId="0" borderId="0" xfId="84" applyFont="1" applyFill="1" applyBorder="1" applyAlignment="1">
      <alignment horizontal="left" vertical="top" wrapText="1"/>
      <protection/>
    </xf>
    <xf numFmtId="49" fontId="31" fillId="0" borderId="0" xfId="84" applyNumberFormat="1" applyFont="1" applyFill="1" applyAlignment="1">
      <alignment vertical="top" wrapText="1"/>
      <protection/>
    </xf>
    <xf numFmtId="49" fontId="26" fillId="0" borderId="10" xfId="84" applyNumberFormat="1" applyFont="1" applyFill="1" applyBorder="1" applyAlignment="1">
      <alignment horizontal="center" vertical="center" textRotation="90" wrapText="1"/>
      <protection/>
    </xf>
    <xf numFmtId="49" fontId="26" fillId="0" borderId="11" xfId="84" applyNumberFormat="1" applyFont="1" applyFill="1" applyBorder="1" applyAlignment="1">
      <alignment horizontal="center" vertical="center" textRotation="90" wrapText="1"/>
      <protection/>
    </xf>
    <xf numFmtId="49" fontId="26" fillId="0" borderId="12" xfId="84" applyNumberFormat="1" applyFont="1" applyFill="1" applyBorder="1" applyAlignment="1">
      <alignment horizontal="center" vertical="center" textRotation="90" wrapText="1"/>
      <protection/>
    </xf>
    <xf numFmtId="0" fontId="26" fillId="0" borderId="14" xfId="84" applyFont="1" applyFill="1" applyBorder="1" applyAlignment="1">
      <alignment horizontal="center" vertical="center"/>
      <protection/>
    </xf>
    <xf numFmtId="0" fontId="26" fillId="0" borderId="15" xfId="84" applyFont="1" applyFill="1" applyBorder="1" applyAlignment="1">
      <alignment horizontal="center" vertical="center"/>
      <protection/>
    </xf>
    <xf numFmtId="0" fontId="26" fillId="0" borderId="16" xfId="84" applyFont="1" applyFill="1" applyBorder="1" applyAlignment="1">
      <alignment horizontal="center" vertical="center"/>
      <protection/>
    </xf>
    <xf numFmtId="0" fontId="25" fillId="0" borderId="0" xfId="84" applyFont="1" applyFill="1" applyAlignment="1">
      <alignment horizontal="center"/>
      <protection/>
    </xf>
    <xf numFmtId="0" fontId="22" fillId="0" borderId="0" xfId="84" applyFont="1" applyFill="1" applyAlignment="1">
      <alignment horizontal="center"/>
      <protection/>
    </xf>
    <xf numFmtId="0" fontId="22" fillId="0" borderId="0" xfId="84" applyFont="1" applyAlignment="1">
      <alignment horizontal="center"/>
      <protection/>
    </xf>
    <xf numFmtId="0" fontId="30" fillId="0" borderId="0" xfId="84" applyFont="1" applyFill="1" applyAlignment="1">
      <alignment horizontal="center"/>
      <protection/>
    </xf>
    <xf numFmtId="0" fontId="22" fillId="0" borderId="0" xfId="84" applyFont="1" applyBorder="1" applyAlignment="1">
      <alignment horizontal="center"/>
      <protection/>
    </xf>
    <xf numFmtId="0" fontId="51" fillId="0" borderId="0" xfId="84" applyFont="1" applyFill="1" applyAlignment="1">
      <alignment horizontal="left" vertical="top" wrapText="1"/>
      <protection/>
    </xf>
    <xf numFmtId="49" fontId="22" fillId="0" borderId="14" xfId="84" applyNumberFormat="1" applyFont="1" applyFill="1" applyBorder="1" applyAlignment="1">
      <alignment horizontal="center" vertical="center"/>
      <protection/>
    </xf>
    <xf numFmtId="49" fontId="22" fillId="0" borderId="15" xfId="84" applyNumberFormat="1" applyFont="1" applyFill="1" applyBorder="1" applyAlignment="1">
      <alignment horizontal="center" vertical="center"/>
      <protection/>
    </xf>
    <xf numFmtId="49" fontId="22" fillId="0" borderId="16" xfId="84" applyNumberFormat="1" applyFont="1" applyFill="1" applyBorder="1" applyAlignment="1">
      <alignment horizontal="center" vertical="center"/>
      <protection/>
    </xf>
    <xf numFmtId="0" fontId="23" fillId="0" borderId="0" xfId="84" applyFont="1" applyFill="1" applyAlignment="1">
      <alignment vertical="top" wrapText="1"/>
      <protection/>
    </xf>
    <xf numFmtId="0" fontId="23" fillId="0" borderId="53" xfId="84" applyFont="1" applyFill="1" applyBorder="1" applyAlignment="1">
      <alignment horizontal="left" vertical="top" wrapText="1"/>
      <protection/>
    </xf>
    <xf numFmtId="0" fontId="23" fillId="0" borderId="2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center" textRotation="90" wrapText="1"/>
    </xf>
    <xf numFmtId="0" fontId="23" fillId="0" borderId="55" xfId="0" applyFont="1" applyFill="1" applyBorder="1" applyAlignment="1">
      <alignment horizontal="center" vertical="center" textRotation="90" wrapText="1"/>
    </xf>
    <xf numFmtId="0" fontId="23" fillId="0" borderId="56" xfId="0" applyFont="1" applyFill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 horizontal="center" vertical="center" textRotation="90" wrapText="1"/>
    </xf>
    <xf numFmtId="0" fontId="23" fillId="0" borderId="57" xfId="0" applyFont="1" applyFill="1" applyBorder="1" applyAlignment="1">
      <alignment vertical="center"/>
    </xf>
    <xf numFmtId="0" fontId="26" fillId="0" borderId="58" xfId="0" applyFont="1" applyFill="1" applyBorder="1" applyAlignment="1">
      <alignment horizontal="center" vertical="center" wrapText="1"/>
    </xf>
    <xf numFmtId="0" fontId="26" fillId="0" borderId="59" xfId="0" applyFont="1" applyFill="1" applyBorder="1" applyAlignment="1">
      <alignment vertical="center"/>
    </xf>
    <xf numFmtId="0" fontId="20" fillId="20" borderId="28" xfId="0" applyFont="1" applyFill="1" applyBorder="1" applyAlignment="1">
      <alignment horizontal="center" vertical="center"/>
    </xf>
    <xf numFmtId="0" fontId="23" fillId="0" borderId="13" xfId="85" applyFont="1" applyFill="1" applyBorder="1" applyAlignment="1">
      <alignment horizontal="left" vertical="center" wrapText="1" indent="10"/>
      <protection/>
    </xf>
    <xf numFmtId="0" fontId="23" fillId="0" borderId="14" xfId="85" applyFont="1" applyFill="1" applyBorder="1" applyAlignment="1">
      <alignment horizontal="center" vertical="center" wrapText="1"/>
      <protection/>
    </xf>
    <xf numFmtId="0" fontId="23" fillId="0" borderId="15" xfId="85" applyFont="1" applyFill="1" applyBorder="1" applyAlignment="1">
      <alignment horizontal="center" vertical="center" wrapText="1"/>
      <protection/>
    </xf>
    <xf numFmtId="0" fontId="23" fillId="0" borderId="16" xfId="85" applyFont="1" applyFill="1" applyBorder="1" applyAlignment="1">
      <alignment horizontal="center" vertical="center" wrapText="1"/>
      <protection/>
    </xf>
    <xf numFmtId="0" fontId="20" fillId="24" borderId="28" xfId="85" applyFont="1" applyFill="1" applyBorder="1" applyAlignment="1">
      <alignment horizontal="right" vertical="center" wrapText="1"/>
      <protection/>
    </xf>
    <xf numFmtId="0" fontId="34" fillId="24" borderId="28" xfId="0" applyFont="1" applyFill="1" applyBorder="1" applyAlignment="1">
      <alignment horizontal="right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0" fillId="20" borderId="28" xfId="85" applyFont="1" applyFill="1" applyBorder="1" applyAlignment="1">
      <alignment horizontal="right" vertical="center" wrapText="1"/>
      <protection/>
    </xf>
    <xf numFmtId="0" fontId="23" fillId="0" borderId="13" xfId="85" applyFont="1" applyFill="1" applyBorder="1" applyAlignment="1">
      <alignment horizontal="left" vertical="center" wrapText="1" indent="10"/>
      <protection/>
    </xf>
    <xf numFmtId="0" fontId="23" fillId="0" borderId="14" xfId="85" applyFont="1" applyFill="1" applyBorder="1" applyAlignment="1">
      <alignment horizontal="left" vertical="center" wrapText="1" indent="10"/>
      <protection/>
    </xf>
    <xf numFmtId="0" fontId="23" fillId="0" borderId="15" xfId="85" applyFont="1" applyFill="1" applyBorder="1" applyAlignment="1">
      <alignment horizontal="left" vertical="center" wrapText="1" indent="10"/>
      <protection/>
    </xf>
    <xf numFmtId="0" fontId="23" fillId="0" borderId="16" xfId="85" applyFont="1" applyFill="1" applyBorder="1" applyAlignment="1">
      <alignment horizontal="left" vertical="center" wrapText="1" indent="10"/>
      <protection/>
    </xf>
    <xf numFmtId="0" fontId="22" fillId="0" borderId="0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60" xfId="0" applyFont="1" applyFill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center" vertical="center" wrapText="1"/>
    </xf>
    <xf numFmtId="0" fontId="23" fillId="0" borderId="62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textRotation="90" wrapText="1"/>
    </xf>
    <xf numFmtId="0" fontId="23" fillId="0" borderId="63" xfId="0" applyFont="1" applyFill="1" applyBorder="1" applyAlignment="1">
      <alignment horizontal="center" vertical="center" textRotation="90" wrapText="1"/>
    </xf>
    <xf numFmtId="0" fontId="23" fillId="0" borderId="20" xfId="0" applyFont="1" applyFill="1" applyBorder="1" applyAlignment="1">
      <alignment horizontal="center" vertical="center" textRotation="90" wrapText="1"/>
    </xf>
    <xf numFmtId="0" fontId="23" fillId="0" borderId="58" xfId="0" applyFont="1" applyFill="1" applyBorder="1" applyAlignment="1">
      <alignment horizontal="center" vertical="center" wrapText="1"/>
    </xf>
    <xf numFmtId="0" fontId="23" fillId="0" borderId="64" xfId="0" applyFont="1" applyFill="1" applyBorder="1" applyAlignment="1">
      <alignment vertical="center"/>
    </xf>
    <xf numFmtId="0" fontId="23" fillId="0" borderId="65" xfId="0" applyFont="1" applyFill="1" applyBorder="1" applyAlignment="1">
      <alignment horizontal="center" vertical="center" wrapText="1"/>
    </xf>
    <xf numFmtId="0" fontId="23" fillId="0" borderId="66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textRotation="90" wrapText="1"/>
    </xf>
    <xf numFmtId="0" fontId="23" fillId="0" borderId="67" xfId="0" applyFont="1" applyFill="1" applyBorder="1" applyAlignment="1">
      <alignment vertical="center"/>
    </xf>
    <xf numFmtId="0" fontId="23" fillId="0" borderId="62" xfId="0" applyFont="1" applyFill="1" applyBorder="1" applyAlignment="1">
      <alignment vertical="center"/>
    </xf>
    <xf numFmtId="0" fontId="22" fillId="0" borderId="0" xfId="85" applyFont="1" applyAlignment="1">
      <alignment horizontal="center" vertical="center"/>
      <protection/>
    </xf>
    <xf numFmtId="0" fontId="22" fillId="0" borderId="51" xfId="85" applyFont="1" applyFill="1" applyBorder="1" applyAlignment="1">
      <alignment horizontal="center" vertical="center" wrapText="1"/>
      <protection/>
    </xf>
    <xf numFmtId="0" fontId="22" fillId="0" borderId="67" xfId="85" applyFont="1" applyFill="1" applyBorder="1" applyAlignment="1">
      <alignment horizontal="center" vertical="center" wrapText="1"/>
      <protection/>
    </xf>
    <xf numFmtId="0" fontId="23" fillId="0" borderId="17" xfId="0" applyFont="1" applyFill="1" applyBorder="1" applyAlignment="1">
      <alignment horizontal="center" vertical="center" textRotation="90" wrapText="1"/>
    </xf>
    <xf numFmtId="0" fontId="23" fillId="0" borderId="19" xfId="0" applyFont="1" applyFill="1" applyBorder="1" applyAlignment="1">
      <alignment horizontal="center" vertical="center" textRotation="90" wrapText="1"/>
    </xf>
    <xf numFmtId="0" fontId="23" fillId="0" borderId="67" xfId="0" applyFont="1" applyFill="1" applyBorder="1" applyAlignment="1">
      <alignment horizontal="center" vertical="center" textRotation="90" wrapText="1"/>
    </xf>
    <xf numFmtId="0" fontId="23" fillId="0" borderId="57" xfId="0" applyFont="1" applyFill="1" applyBorder="1" applyAlignment="1">
      <alignment horizontal="center" vertical="center" textRotation="90" wrapText="1"/>
    </xf>
    <xf numFmtId="0" fontId="23" fillId="0" borderId="62" xfId="0" applyFont="1" applyFill="1" applyBorder="1" applyAlignment="1">
      <alignment horizontal="center" vertical="center" textRotation="90" wrapText="1"/>
    </xf>
    <xf numFmtId="0" fontId="36" fillId="0" borderId="68" xfId="85" applyFont="1" applyFill="1" applyBorder="1" applyAlignment="1">
      <alignment horizontal="center" vertical="center" wrapText="1"/>
      <protection/>
    </xf>
    <xf numFmtId="0" fontId="36" fillId="0" borderId="10" xfId="85" applyFont="1" applyFill="1" applyBorder="1" applyAlignment="1">
      <alignment horizontal="center" vertical="center" wrapText="1"/>
      <protection/>
    </xf>
    <xf numFmtId="0" fontId="36" fillId="0" borderId="69" xfId="85" applyFont="1" applyFill="1" applyBorder="1" applyAlignment="1">
      <alignment horizontal="center" vertical="center" wrapText="1"/>
      <protection/>
    </xf>
  </cellXfs>
  <cellStyles count="8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ідсотковий 2" xfId="64"/>
    <cellStyle name="Відсотковий 3" xfId="65"/>
    <cellStyle name="Вывод" xfId="66"/>
    <cellStyle name="Вычисление" xfId="67"/>
    <cellStyle name="Hyperlink" xfId="68"/>
    <cellStyle name="Гіперпосилання 2" xfId="69"/>
    <cellStyle name="Грошовий 2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Звичайний 2" xfId="77"/>
    <cellStyle name="Звичайний 3" xfId="78"/>
    <cellStyle name="Итог" xfId="79"/>
    <cellStyle name="Контрольная ячейка" xfId="80"/>
    <cellStyle name="Название" xfId="81"/>
    <cellStyle name="Нейтральный" xfId="82"/>
    <cellStyle name="Обчислення" xfId="83"/>
    <cellStyle name="Обычный_b_g_new_spets_07_12_3" xfId="84"/>
    <cellStyle name="Обычный_b_z_05_03v" xfId="85"/>
    <cellStyle name="Followed Hyperlink" xfId="86"/>
    <cellStyle name="Підсумок" xfId="87"/>
    <cellStyle name="Плохой" xfId="88"/>
    <cellStyle name="Поганий" xfId="89"/>
    <cellStyle name="Пояснение" xfId="90"/>
    <cellStyle name="Примечание" xfId="91"/>
    <cellStyle name="Примітка" xfId="92"/>
    <cellStyle name="Percent" xfId="93"/>
    <cellStyle name="Результат" xfId="94"/>
    <cellStyle name="Связанная ячейка" xfId="95"/>
    <cellStyle name="Середній" xfId="96"/>
    <cellStyle name="Текст пояснення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BOTA\&#1053;&#1072;&#1074;&#1095;_&#1087;&#1083;&#1072;&#1085;&#1080;\_MON_plany\geografy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ktor\perevirky\nav_plany\geograf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3"/>
  <sheetViews>
    <sheetView view="pageBreakPreview" zoomScale="82" zoomScaleNormal="82" zoomScaleSheetLayoutView="82" zoomScalePageLayoutView="0" workbookViewId="0" topLeftCell="A1">
      <selection activeCell="E13" sqref="E13"/>
    </sheetView>
  </sheetViews>
  <sheetFormatPr defaultColWidth="8.8515625" defaultRowHeight="15"/>
  <cols>
    <col min="1" max="53" width="2.7109375" style="36" customWidth="1"/>
    <col min="54" max="61" width="5.7109375" style="36" customWidth="1"/>
    <col min="62" max="16384" width="8.8515625" style="36" customWidth="1"/>
  </cols>
  <sheetData>
    <row r="1" spans="1:72" s="6" customFormat="1" ht="21">
      <c r="A1" s="1"/>
      <c r="B1" s="455" t="s">
        <v>91</v>
      </c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2"/>
      <c r="Z1" s="2"/>
      <c r="AA1" s="2"/>
      <c r="AB1" s="2"/>
      <c r="AC1" s="2"/>
      <c r="AD1" s="2"/>
      <c r="AE1" s="2"/>
      <c r="AF1" s="3"/>
      <c r="AG1" s="2"/>
      <c r="AH1" s="4"/>
      <c r="AI1" s="2"/>
      <c r="AJ1" s="2"/>
      <c r="AK1" s="2"/>
      <c r="AL1" s="2"/>
      <c r="AM1" s="2"/>
      <c r="AN1" s="2"/>
      <c r="AO1" s="2"/>
      <c r="AP1" s="2"/>
      <c r="AQ1" s="5" t="s">
        <v>237</v>
      </c>
      <c r="BA1" s="7" t="s">
        <v>92</v>
      </c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72" s="6" customFormat="1" ht="21">
      <c r="A2" s="1"/>
      <c r="B2" s="455" t="s">
        <v>93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2"/>
      <c r="Z2" s="2"/>
      <c r="AA2" s="2"/>
      <c r="AB2" s="2"/>
      <c r="AC2" s="2"/>
      <c r="AD2" s="2"/>
      <c r="AE2" s="2"/>
      <c r="AF2" s="2"/>
      <c r="AG2" s="2"/>
      <c r="AI2" s="2"/>
      <c r="AJ2" s="2"/>
      <c r="AK2" s="2"/>
      <c r="AL2" s="2"/>
      <c r="AM2" s="2"/>
      <c r="AN2" s="2"/>
      <c r="AO2" s="2"/>
      <c r="AP2" s="2"/>
      <c r="AQ2" s="4" t="s">
        <v>94</v>
      </c>
      <c r="BA2" s="7" t="s">
        <v>95</v>
      </c>
      <c r="BD2" s="47"/>
      <c r="BK2" s="2"/>
      <c r="BL2" s="2"/>
      <c r="BM2" s="2"/>
      <c r="BN2" s="2"/>
      <c r="BO2" s="2"/>
      <c r="BP2" s="2"/>
      <c r="BQ2" s="2"/>
      <c r="BR2" s="2"/>
      <c r="BS2" s="2"/>
      <c r="BT2" s="2"/>
    </row>
    <row r="3" spans="1:72" s="6" customFormat="1" ht="21">
      <c r="A3" s="1"/>
      <c r="B3" s="455" t="s">
        <v>96</v>
      </c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2"/>
      <c r="Z3" s="2"/>
      <c r="AA3" s="2"/>
      <c r="AB3" s="2"/>
      <c r="AC3" s="2"/>
      <c r="AD3" s="2"/>
      <c r="AE3" s="2"/>
      <c r="AF3" s="2"/>
      <c r="AG3" s="2"/>
      <c r="AI3" s="2"/>
      <c r="AJ3" s="2"/>
      <c r="AK3" s="2"/>
      <c r="AL3" s="2"/>
      <c r="AM3" s="2"/>
      <c r="AN3" s="2"/>
      <c r="AO3" s="2"/>
      <c r="AP3" s="2"/>
      <c r="AQ3" s="4" t="s">
        <v>238</v>
      </c>
      <c r="BA3" s="7" t="s">
        <v>236</v>
      </c>
      <c r="BK3" s="8"/>
      <c r="BL3" s="2"/>
      <c r="BM3" s="2"/>
      <c r="BN3" s="2"/>
      <c r="BO3" s="2"/>
      <c r="BP3" s="2"/>
      <c r="BQ3" s="2"/>
      <c r="BR3" s="2"/>
      <c r="BS3" s="2"/>
      <c r="BT3" s="2"/>
    </row>
    <row r="4" spans="1:72" s="6" customFormat="1" ht="21">
      <c r="A4" s="1"/>
      <c r="B4" s="455" t="s">
        <v>269</v>
      </c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2"/>
      <c r="Z4" s="2"/>
      <c r="AA4" s="2"/>
      <c r="AB4" s="2"/>
      <c r="AC4" s="2"/>
      <c r="AD4" s="2"/>
      <c r="AE4" s="2"/>
      <c r="AF4" s="2"/>
      <c r="AG4" s="2"/>
      <c r="AH4" s="4"/>
      <c r="AI4" s="2"/>
      <c r="AJ4" s="2"/>
      <c r="AK4" s="2"/>
      <c r="AL4" s="2"/>
      <c r="AM4" s="2"/>
      <c r="AN4" s="2"/>
      <c r="AO4" s="2"/>
      <c r="AP4" s="2"/>
      <c r="AQ4" s="4" t="s">
        <v>97</v>
      </c>
      <c r="AR4" s="9"/>
      <c r="AS4" s="9"/>
      <c r="AT4" s="9"/>
      <c r="AU4" s="9"/>
      <c r="AV4" s="9"/>
      <c r="AW4" s="9"/>
      <c r="AX4" s="9"/>
      <c r="AY4" s="9"/>
      <c r="AZ4" s="9"/>
      <c r="BA4" s="7" t="s">
        <v>98</v>
      </c>
      <c r="BC4" s="9"/>
      <c r="BD4" s="9"/>
      <c r="BE4" s="9"/>
      <c r="BF4" s="9"/>
      <c r="BH4" s="9"/>
      <c r="BI4" s="9"/>
      <c r="BJ4" s="9"/>
      <c r="BK4" s="8"/>
      <c r="BL4" s="2"/>
      <c r="BM4" s="2"/>
      <c r="BN4" s="2"/>
      <c r="BO4" s="2"/>
      <c r="BP4" s="2"/>
      <c r="BQ4" s="2"/>
      <c r="BR4" s="2"/>
      <c r="BS4" s="2"/>
      <c r="BT4" s="2"/>
    </row>
    <row r="5" spans="1:72" s="6" customFormat="1" ht="21">
      <c r="A5" s="10"/>
      <c r="B5" s="456" t="s">
        <v>268</v>
      </c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2"/>
      <c r="Z5" s="2"/>
      <c r="AA5" s="2"/>
      <c r="AB5" s="2"/>
      <c r="AC5" s="2"/>
      <c r="AD5" s="2"/>
      <c r="AE5" s="2"/>
      <c r="AF5" s="2"/>
      <c r="AG5" s="2"/>
      <c r="AH5" s="4"/>
      <c r="AI5" s="2"/>
      <c r="AJ5" s="2"/>
      <c r="AK5" s="2"/>
      <c r="AL5" s="2"/>
      <c r="AM5" s="11"/>
      <c r="AN5" s="2"/>
      <c r="AO5" s="2"/>
      <c r="AP5" s="2"/>
      <c r="AQ5" s="5" t="s">
        <v>239</v>
      </c>
      <c r="BA5" s="7" t="s">
        <v>270</v>
      </c>
      <c r="BG5" s="9"/>
      <c r="BK5" s="2"/>
      <c r="BL5" s="2"/>
      <c r="BM5" s="2"/>
      <c r="BN5" s="2"/>
      <c r="BO5" s="2"/>
      <c r="BP5" s="2"/>
      <c r="BQ5" s="2"/>
      <c r="BR5" s="2"/>
      <c r="BS5" s="2"/>
      <c r="BT5" s="2"/>
    </row>
    <row r="6" spans="1:72" s="6" customFormat="1" ht="21">
      <c r="A6" s="1"/>
      <c r="B6" s="456" t="s">
        <v>99</v>
      </c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2"/>
      <c r="Z6" s="2"/>
      <c r="AA6" s="2"/>
      <c r="AB6" s="2"/>
      <c r="AC6" s="2"/>
      <c r="AD6" s="2"/>
      <c r="AE6" s="2"/>
      <c r="AF6" s="2"/>
      <c r="AG6" s="2"/>
      <c r="AH6" s="4"/>
      <c r="AI6" s="2"/>
      <c r="AJ6" s="2"/>
      <c r="AK6" s="2"/>
      <c r="AL6" s="2"/>
      <c r="AM6" s="11"/>
      <c r="AN6" s="2"/>
      <c r="AO6" s="2"/>
      <c r="AP6" s="2"/>
      <c r="BH6" s="9"/>
      <c r="BI6" s="9"/>
      <c r="BJ6" s="9"/>
      <c r="BK6" s="2"/>
      <c r="BL6" s="2"/>
      <c r="BM6" s="2"/>
      <c r="BN6" s="2"/>
      <c r="BO6" s="2"/>
      <c r="BP6" s="2"/>
      <c r="BQ6" s="2"/>
      <c r="BR6" s="2"/>
      <c r="BS6" s="2"/>
      <c r="BT6" s="2"/>
    </row>
    <row r="7" spans="1:72" s="6" customFormat="1" ht="21">
      <c r="A7" s="1"/>
      <c r="B7" s="458" t="s">
        <v>235</v>
      </c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8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2"/>
      <c r="BL7" s="2"/>
      <c r="BM7" s="2"/>
      <c r="BN7" s="2"/>
      <c r="BO7" s="2"/>
      <c r="BP7" s="2"/>
      <c r="BQ7" s="2"/>
      <c r="BR7" s="2"/>
      <c r="BS7" s="2"/>
      <c r="BT7" s="2"/>
    </row>
    <row r="8" spans="1:72" s="6" customFormat="1" ht="21">
      <c r="A8" s="1"/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2"/>
      <c r="BL8" s="2"/>
      <c r="BM8" s="2"/>
      <c r="BN8" s="2"/>
      <c r="BO8" s="2"/>
      <c r="BP8" s="2"/>
      <c r="BQ8" s="2"/>
      <c r="BR8" s="2"/>
      <c r="BS8" s="2"/>
      <c r="BT8" s="2"/>
    </row>
    <row r="9" spans="7:54" s="12" customFormat="1" ht="21">
      <c r="G9" s="13"/>
      <c r="M9" s="454" t="s">
        <v>100</v>
      </c>
      <c r="N9" s="454"/>
      <c r="O9" s="454"/>
      <c r="P9" s="454"/>
      <c r="Q9" s="454"/>
      <c r="R9" s="454"/>
      <c r="S9" s="454"/>
      <c r="T9" s="454"/>
      <c r="U9" s="454"/>
      <c r="V9" s="454"/>
      <c r="W9" s="454"/>
      <c r="X9" s="454"/>
      <c r="Y9" s="454"/>
      <c r="Z9" s="454"/>
      <c r="AA9" s="454"/>
      <c r="AB9" s="454"/>
      <c r="AC9" s="454"/>
      <c r="AD9" s="454"/>
      <c r="AE9" s="454"/>
      <c r="AF9" s="454"/>
      <c r="AG9" s="454"/>
      <c r="AH9" s="454"/>
      <c r="AI9" s="454"/>
      <c r="AJ9" s="454"/>
      <c r="AK9" s="454"/>
      <c r="AL9" s="454"/>
      <c r="AM9" s="454"/>
      <c r="AN9" s="454"/>
      <c r="AO9" s="454"/>
      <c r="AP9" s="454"/>
      <c r="AQ9" s="454"/>
      <c r="AR9" s="454"/>
      <c r="AS9" s="454"/>
      <c r="AT9" s="454"/>
      <c r="AU9" s="454"/>
      <c r="AV9" s="454"/>
      <c r="AW9" s="454"/>
      <c r="AX9" s="454"/>
      <c r="AY9" s="454"/>
      <c r="AZ9" s="454"/>
      <c r="BA9" s="454"/>
      <c r="BB9" s="454"/>
    </row>
    <row r="10" spans="27:43" s="12" customFormat="1" ht="23.25">
      <c r="AA10" s="14"/>
      <c r="AB10" s="457" t="s">
        <v>101</v>
      </c>
      <c r="AC10" s="457"/>
      <c r="AD10" s="457"/>
      <c r="AE10" s="457"/>
      <c r="AF10" s="457"/>
      <c r="AG10" s="457"/>
      <c r="AH10" s="457"/>
      <c r="AI10" s="457"/>
      <c r="AJ10" s="457"/>
      <c r="AK10" s="457"/>
      <c r="AL10" s="457"/>
      <c r="AM10" s="457"/>
      <c r="AN10" s="457"/>
      <c r="AO10" s="457"/>
      <c r="AP10" s="457"/>
      <c r="AQ10" s="457"/>
    </row>
    <row r="11" spans="13:54" s="12" customFormat="1" ht="21">
      <c r="M11" s="454" t="s">
        <v>102</v>
      </c>
      <c r="N11" s="454"/>
      <c r="O11" s="454"/>
      <c r="P11" s="454"/>
      <c r="Q11" s="454"/>
      <c r="R11" s="454"/>
      <c r="S11" s="454"/>
      <c r="T11" s="454"/>
      <c r="U11" s="454"/>
      <c r="V11" s="454"/>
      <c r="W11" s="454"/>
      <c r="X11" s="454"/>
      <c r="Y11" s="454"/>
      <c r="Z11" s="454"/>
      <c r="AA11" s="454"/>
      <c r="AB11" s="454"/>
      <c r="AC11" s="454"/>
      <c r="AD11" s="454"/>
      <c r="AE11" s="454"/>
      <c r="AF11" s="454"/>
      <c r="AG11" s="454"/>
      <c r="AH11" s="454"/>
      <c r="AI11" s="454"/>
      <c r="AJ11" s="454"/>
      <c r="AK11" s="454"/>
      <c r="AL11" s="454"/>
      <c r="AM11" s="454"/>
      <c r="AN11" s="454"/>
      <c r="AO11" s="454"/>
      <c r="AP11" s="454"/>
      <c r="AQ11" s="454"/>
      <c r="AR11" s="454"/>
      <c r="AS11" s="454"/>
      <c r="AT11" s="454"/>
      <c r="AU11" s="454"/>
      <c r="AV11" s="454"/>
      <c r="AW11" s="454"/>
      <c r="AX11" s="454"/>
      <c r="AY11" s="454"/>
      <c r="AZ11" s="454"/>
      <c r="BA11" s="454"/>
      <c r="BB11" s="454"/>
    </row>
    <row r="12" spans="13:54" s="12" customFormat="1" ht="21"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</row>
    <row r="13" spans="13:54" s="12" customFormat="1" ht="21">
      <c r="M13" s="15"/>
      <c r="N13" s="15"/>
      <c r="O13" s="15"/>
      <c r="Q13" s="16" t="s">
        <v>103</v>
      </c>
      <c r="R13" s="15"/>
      <c r="S13" s="15"/>
      <c r="T13" s="15"/>
      <c r="U13" s="15"/>
      <c r="V13" s="15"/>
      <c r="W13" s="15"/>
      <c r="X13" s="15"/>
      <c r="Y13" s="15"/>
      <c r="Z13" s="15"/>
      <c r="AC13" s="48" t="s">
        <v>173</v>
      </c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</row>
    <row r="14" spans="13:54" s="12" customFormat="1" ht="21">
      <c r="M14" s="15"/>
      <c r="N14" s="15"/>
      <c r="O14" s="15"/>
      <c r="Q14" s="17" t="s">
        <v>104</v>
      </c>
      <c r="R14" s="15"/>
      <c r="S14" s="15"/>
      <c r="T14" s="15"/>
      <c r="U14" s="15"/>
      <c r="V14" s="15"/>
      <c r="W14" s="15"/>
      <c r="X14" s="15"/>
      <c r="Y14" s="15"/>
      <c r="Z14" s="15"/>
      <c r="AC14" s="48" t="s">
        <v>174</v>
      </c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</row>
    <row r="15" spans="13:54" s="12" customFormat="1" ht="21">
      <c r="M15" s="15"/>
      <c r="N15" s="15"/>
      <c r="O15" s="15"/>
      <c r="Q15" s="17" t="s">
        <v>105</v>
      </c>
      <c r="R15" s="15"/>
      <c r="S15" s="15"/>
      <c r="T15" s="15"/>
      <c r="U15" s="15"/>
      <c r="V15" s="15"/>
      <c r="W15" s="15"/>
      <c r="X15" s="15"/>
      <c r="Y15" s="15"/>
      <c r="Z15" s="15"/>
      <c r="AC15" s="48" t="s">
        <v>175</v>
      </c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</row>
    <row r="16" spans="13:54" s="12" customFormat="1" ht="21"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8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</row>
    <row r="17" spans="13:54" s="12" customFormat="1" ht="21">
      <c r="M17" s="444" t="s">
        <v>106</v>
      </c>
      <c r="N17" s="444"/>
      <c r="O17" s="444"/>
      <c r="P17" s="444"/>
      <c r="Q17" s="444"/>
      <c r="R17" s="444"/>
      <c r="S17" s="444"/>
      <c r="T17" s="444"/>
      <c r="U17" s="444"/>
      <c r="V17" s="444"/>
      <c r="W17" s="444"/>
      <c r="X17" s="444"/>
      <c r="Y17" s="444"/>
      <c r="Z17" s="444"/>
      <c r="AA17" s="444"/>
      <c r="AB17" s="444"/>
      <c r="AC17" s="444"/>
      <c r="AD17" s="444"/>
      <c r="AE17" s="444"/>
      <c r="AF17" s="444"/>
      <c r="AG17" s="444"/>
      <c r="AH17" s="444"/>
      <c r="AI17" s="444"/>
      <c r="AJ17" s="444"/>
      <c r="AK17" s="444"/>
      <c r="AL17" s="444"/>
      <c r="AM17" s="444"/>
      <c r="AN17" s="444"/>
      <c r="AO17" s="444"/>
      <c r="AP17" s="444"/>
      <c r="AQ17" s="444"/>
      <c r="AR17" s="444"/>
      <c r="AS17" s="444"/>
      <c r="AT17" s="444"/>
      <c r="AU17" s="444"/>
      <c r="AV17" s="444"/>
      <c r="AW17" s="444"/>
      <c r="AX17" s="444"/>
      <c r="AY17" s="444"/>
      <c r="AZ17" s="444"/>
      <c r="BA17" s="444"/>
      <c r="BB17" s="444"/>
    </row>
    <row r="18" spans="1:61" s="12" customFormat="1" ht="21">
      <c r="A18" s="19" t="s">
        <v>107</v>
      </c>
      <c r="BB18" s="447" t="s">
        <v>108</v>
      </c>
      <c r="BC18" s="447"/>
      <c r="BD18" s="447"/>
      <c r="BE18" s="447"/>
      <c r="BF18" s="447"/>
      <c r="BG18" s="447"/>
      <c r="BH18" s="447"/>
      <c r="BI18" s="447"/>
    </row>
    <row r="19" spans="1:61" s="21" customFormat="1" ht="15" customHeight="1">
      <c r="A19" s="441" t="s">
        <v>109</v>
      </c>
      <c r="B19" s="451" t="s">
        <v>110</v>
      </c>
      <c r="C19" s="452"/>
      <c r="D19" s="452"/>
      <c r="E19" s="453"/>
      <c r="F19" s="20"/>
      <c r="G19" s="451" t="s">
        <v>111</v>
      </c>
      <c r="H19" s="452"/>
      <c r="I19" s="453"/>
      <c r="J19" s="20"/>
      <c r="K19" s="451" t="s">
        <v>112</v>
      </c>
      <c r="L19" s="452"/>
      <c r="M19" s="452"/>
      <c r="N19" s="453"/>
      <c r="O19" s="451" t="s">
        <v>113</v>
      </c>
      <c r="P19" s="452"/>
      <c r="Q19" s="452"/>
      <c r="R19" s="453"/>
      <c r="S19" s="20"/>
      <c r="T19" s="451" t="s">
        <v>114</v>
      </c>
      <c r="U19" s="452"/>
      <c r="V19" s="453"/>
      <c r="W19" s="20"/>
      <c r="X19" s="451" t="s">
        <v>115</v>
      </c>
      <c r="Y19" s="452"/>
      <c r="Z19" s="453"/>
      <c r="AA19" s="20"/>
      <c r="AB19" s="451" t="s">
        <v>116</v>
      </c>
      <c r="AC19" s="452"/>
      <c r="AD19" s="452"/>
      <c r="AE19" s="453"/>
      <c r="AF19" s="20"/>
      <c r="AG19" s="451" t="s">
        <v>117</v>
      </c>
      <c r="AH19" s="452"/>
      <c r="AI19" s="453"/>
      <c r="AJ19" s="20"/>
      <c r="AK19" s="451" t="s">
        <v>118</v>
      </c>
      <c r="AL19" s="452"/>
      <c r="AM19" s="452"/>
      <c r="AN19" s="453"/>
      <c r="AO19" s="451" t="s">
        <v>119</v>
      </c>
      <c r="AP19" s="452"/>
      <c r="AQ19" s="452"/>
      <c r="AR19" s="453"/>
      <c r="AS19" s="20"/>
      <c r="AT19" s="451" t="s">
        <v>120</v>
      </c>
      <c r="AU19" s="452"/>
      <c r="AV19" s="453"/>
      <c r="AW19" s="20"/>
      <c r="AX19" s="451" t="s">
        <v>121</v>
      </c>
      <c r="AY19" s="452"/>
      <c r="AZ19" s="452"/>
      <c r="BA19" s="453"/>
      <c r="BB19" s="448" t="s">
        <v>122</v>
      </c>
      <c r="BC19" s="448" t="s">
        <v>123</v>
      </c>
      <c r="BD19" s="448" t="s">
        <v>124</v>
      </c>
      <c r="BE19" s="448" t="s">
        <v>125</v>
      </c>
      <c r="BF19" s="448" t="s">
        <v>88</v>
      </c>
      <c r="BG19" s="448" t="s">
        <v>126</v>
      </c>
      <c r="BH19" s="448" t="s">
        <v>127</v>
      </c>
      <c r="BI19" s="448" t="s">
        <v>1</v>
      </c>
    </row>
    <row r="20" spans="1:61" s="21" customFormat="1" ht="15.75">
      <c r="A20" s="442"/>
      <c r="B20" s="22"/>
      <c r="C20" s="22"/>
      <c r="D20" s="22"/>
      <c r="E20" s="22"/>
      <c r="F20" s="23">
        <v>29</v>
      </c>
      <c r="G20" s="22"/>
      <c r="H20" s="22"/>
      <c r="I20" s="22"/>
      <c r="J20" s="23">
        <v>27</v>
      </c>
      <c r="K20" s="22"/>
      <c r="L20" s="22"/>
      <c r="M20" s="22"/>
      <c r="N20" s="22"/>
      <c r="O20" s="22"/>
      <c r="P20" s="22"/>
      <c r="Q20" s="22"/>
      <c r="R20" s="22"/>
      <c r="S20" s="23">
        <v>29</v>
      </c>
      <c r="T20" s="22"/>
      <c r="U20" s="22"/>
      <c r="V20" s="22"/>
      <c r="W20" s="23">
        <v>26</v>
      </c>
      <c r="X20" s="22"/>
      <c r="Y20" s="22"/>
      <c r="Z20" s="22"/>
      <c r="AA20" s="23">
        <v>23</v>
      </c>
      <c r="AB20" s="22"/>
      <c r="AC20" s="22"/>
      <c r="AD20" s="22"/>
      <c r="AE20" s="22"/>
      <c r="AF20" s="23">
        <v>30</v>
      </c>
      <c r="AG20" s="22"/>
      <c r="AH20" s="22"/>
      <c r="AI20" s="22"/>
      <c r="AJ20" s="23">
        <v>27</v>
      </c>
      <c r="AK20" s="22"/>
      <c r="AL20" s="22"/>
      <c r="AM20" s="22"/>
      <c r="AN20" s="22"/>
      <c r="AO20" s="22"/>
      <c r="AP20" s="22"/>
      <c r="AQ20" s="22"/>
      <c r="AR20" s="22"/>
      <c r="AS20" s="23">
        <v>29</v>
      </c>
      <c r="AT20" s="24"/>
      <c r="AU20" s="22"/>
      <c r="AV20" s="22"/>
      <c r="AW20" s="23">
        <v>27</v>
      </c>
      <c r="AX20" s="22"/>
      <c r="AY20" s="22"/>
      <c r="AZ20" s="22"/>
      <c r="BA20" s="22"/>
      <c r="BB20" s="449"/>
      <c r="BC20" s="449"/>
      <c r="BD20" s="449"/>
      <c r="BE20" s="449"/>
      <c r="BF20" s="449"/>
      <c r="BG20" s="449"/>
      <c r="BH20" s="449"/>
      <c r="BI20" s="449"/>
    </row>
    <row r="21" spans="1:61" s="21" customFormat="1" ht="15.75">
      <c r="A21" s="442"/>
      <c r="B21" s="25"/>
      <c r="C21" s="25"/>
      <c r="D21" s="25"/>
      <c r="E21" s="25"/>
      <c r="F21" s="26" t="s">
        <v>128</v>
      </c>
      <c r="G21" s="25"/>
      <c r="H21" s="25"/>
      <c r="I21" s="25"/>
      <c r="J21" s="26" t="s">
        <v>129</v>
      </c>
      <c r="K21" s="25"/>
      <c r="L21" s="25"/>
      <c r="M21" s="25"/>
      <c r="N21" s="25"/>
      <c r="O21" s="25"/>
      <c r="P21" s="25"/>
      <c r="Q21" s="25"/>
      <c r="R21" s="25"/>
      <c r="S21" s="26" t="s">
        <v>130</v>
      </c>
      <c r="T21" s="25"/>
      <c r="U21" s="25"/>
      <c r="V21" s="25"/>
      <c r="W21" s="26" t="s">
        <v>131</v>
      </c>
      <c r="X21" s="25"/>
      <c r="Y21" s="25"/>
      <c r="Z21" s="25"/>
      <c r="AA21" s="26" t="s">
        <v>132</v>
      </c>
      <c r="AB21" s="25"/>
      <c r="AC21" s="25"/>
      <c r="AD21" s="25"/>
      <c r="AE21" s="25"/>
      <c r="AF21" s="26" t="s">
        <v>133</v>
      </c>
      <c r="AG21" s="25"/>
      <c r="AH21" s="25"/>
      <c r="AI21" s="25"/>
      <c r="AJ21" s="26" t="s">
        <v>134</v>
      </c>
      <c r="AK21" s="25"/>
      <c r="AL21" s="25"/>
      <c r="AM21" s="25"/>
      <c r="AN21" s="25"/>
      <c r="AO21" s="25"/>
      <c r="AP21" s="25"/>
      <c r="AQ21" s="25"/>
      <c r="AR21" s="25"/>
      <c r="AS21" s="26" t="s">
        <v>135</v>
      </c>
      <c r="AT21" s="25"/>
      <c r="AU21" s="25"/>
      <c r="AV21" s="25"/>
      <c r="AW21" s="26" t="s">
        <v>136</v>
      </c>
      <c r="AX21" s="25"/>
      <c r="AY21" s="25"/>
      <c r="AZ21" s="25"/>
      <c r="BA21" s="25"/>
      <c r="BB21" s="449"/>
      <c r="BC21" s="449"/>
      <c r="BD21" s="449"/>
      <c r="BE21" s="449"/>
      <c r="BF21" s="449"/>
      <c r="BG21" s="449"/>
      <c r="BH21" s="449"/>
      <c r="BI21" s="449"/>
    </row>
    <row r="22" spans="1:61" s="28" customFormat="1" ht="12.75">
      <c r="A22" s="442"/>
      <c r="B22" s="27">
        <v>1</v>
      </c>
      <c r="C22" s="27">
        <v>8</v>
      </c>
      <c r="D22" s="27">
        <v>15</v>
      </c>
      <c r="E22" s="27">
        <v>22</v>
      </c>
      <c r="F22" s="23">
        <v>5</v>
      </c>
      <c r="G22" s="27">
        <v>6</v>
      </c>
      <c r="H22" s="27">
        <v>13</v>
      </c>
      <c r="I22" s="27">
        <v>20</v>
      </c>
      <c r="J22" s="23">
        <v>2</v>
      </c>
      <c r="K22" s="27">
        <v>3</v>
      </c>
      <c r="L22" s="27">
        <v>10</v>
      </c>
      <c r="M22" s="27">
        <v>17</v>
      </c>
      <c r="N22" s="27">
        <v>24</v>
      </c>
      <c r="O22" s="27">
        <v>1</v>
      </c>
      <c r="P22" s="27">
        <v>8</v>
      </c>
      <c r="Q22" s="27">
        <v>15</v>
      </c>
      <c r="R22" s="27">
        <v>22</v>
      </c>
      <c r="S22" s="23">
        <v>4</v>
      </c>
      <c r="T22" s="27">
        <v>5</v>
      </c>
      <c r="U22" s="27">
        <v>12</v>
      </c>
      <c r="V22" s="27">
        <v>19</v>
      </c>
      <c r="W22" s="23">
        <v>1</v>
      </c>
      <c r="X22" s="27">
        <v>2</v>
      </c>
      <c r="Y22" s="27">
        <v>9</v>
      </c>
      <c r="Z22" s="27">
        <v>16</v>
      </c>
      <c r="AA22" s="23">
        <v>1</v>
      </c>
      <c r="AB22" s="27">
        <v>2</v>
      </c>
      <c r="AC22" s="27">
        <v>9</v>
      </c>
      <c r="AD22" s="27">
        <v>16</v>
      </c>
      <c r="AE22" s="27">
        <v>23</v>
      </c>
      <c r="AF22" s="23">
        <v>5</v>
      </c>
      <c r="AG22" s="27">
        <v>6</v>
      </c>
      <c r="AH22" s="27">
        <v>13</v>
      </c>
      <c r="AI22" s="27">
        <v>20</v>
      </c>
      <c r="AJ22" s="23">
        <v>3</v>
      </c>
      <c r="AK22" s="27">
        <v>4</v>
      </c>
      <c r="AL22" s="27">
        <v>11</v>
      </c>
      <c r="AM22" s="27">
        <v>18</v>
      </c>
      <c r="AN22" s="27">
        <v>25</v>
      </c>
      <c r="AO22" s="27">
        <v>1</v>
      </c>
      <c r="AP22" s="27">
        <v>8</v>
      </c>
      <c r="AQ22" s="27">
        <v>15</v>
      </c>
      <c r="AR22" s="27">
        <v>22</v>
      </c>
      <c r="AS22" s="23">
        <v>5</v>
      </c>
      <c r="AT22" s="27">
        <v>6</v>
      </c>
      <c r="AU22" s="27">
        <v>13</v>
      </c>
      <c r="AV22" s="27">
        <v>20</v>
      </c>
      <c r="AW22" s="23">
        <v>1</v>
      </c>
      <c r="AX22" s="27">
        <v>2</v>
      </c>
      <c r="AY22" s="27">
        <v>9</v>
      </c>
      <c r="AZ22" s="27">
        <v>16</v>
      </c>
      <c r="BA22" s="27">
        <v>23</v>
      </c>
      <c r="BB22" s="449"/>
      <c r="BC22" s="449"/>
      <c r="BD22" s="449"/>
      <c r="BE22" s="449"/>
      <c r="BF22" s="449"/>
      <c r="BG22" s="449"/>
      <c r="BH22" s="449"/>
      <c r="BI22" s="449"/>
    </row>
    <row r="23" spans="1:61" s="28" customFormat="1" ht="12.75">
      <c r="A23" s="443"/>
      <c r="B23" s="29">
        <v>7</v>
      </c>
      <c r="C23" s="29">
        <v>14</v>
      </c>
      <c r="D23" s="29">
        <v>21</v>
      </c>
      <c r="E23" s="29">
        <v>29</v>
      </c>
      <c r="F23" s="30" t="s">
        <v>129</v>
      </c>
      <c r="G23" s="29">
        <v>12</v>
      </c>
      <c r="H23" s="29">
        <v>19</v>
      </c>
      <c r="I23" s="29">
        <v>26</v>
      </c>
      <c r="J23" s="30" t="s">
        <v>137</v>
      </c>
      <c r="K23" s="29">
        <v>9</v>
      </c>
      <c r="L23" s="29">
        <v>16</v>
      </c>
      <c r="M23" s="29">
        <v>23</v>
      </c>
      <c r="N23" s="29">
        <v>30</v>
      </c>
      <c r="O23" s="29">
        <v>7</v>
      </c>
      <c r="P23" s="29">
        <v>14</v>
      </c>
      <c r="Q23" s="29">
        <v>21</v>
      </c>
      <c r="R23" s="29">
        <v>28</v>
      </c>
      <c r="S23" s="30" t="s">
        <v>131</v>
      </c>
      <c r="T23" s="29">
        <v>11</v>
      </c>
      <c r="U23" s="29">
        <v>18</v>
      </c>
      <c r="V23" s="29">
        <v>25</v>
      </c>
      <c r="W23" s="30" t="s">
        <v>132</v>
      </c>
      <c r="X23" s="29">
        <v>8</v>
      </c>
      <c r="Y23" s="29">
        <v>15</v>
      </c>
      <c r="Z23" s="29">
        <v>22</v>
      </c>
      <c r="AA23" s="30" t="s">
        <v>133</v>
      </c>
      <c r="AB23" s="29">
        <v>8</v>
      </c>
      <c r="AC23" s="29">
        <v>15</v>
      </c>
      <c r="AD23" s="29">
        <v>22</v>
      </c>
      <c r="AE23" s="29">
        <v>29</v>
      </c>
      <c r="AF23" s="30" t="s">
        <v>134</v>
      </c>
      <c r="AG23" s="29">
        <v>12</v>
      </c>
      <c r="AH23" s="29">
        <v>19</v>
      </c>
      <c r="AI23" s="29">
        <v>26</v>
      </c>
      <c r="AJ23" s="30" t="s">
        <v>138</v>
      </c>
      <c r="AK23" s="29">
        <v>10</v>
      </c>
      <c r="AL23" s="29">
        <v>17</v>
      </c>
      <c r="AM23" s="29">
        <v>24</v>
      </c>
      <c r="AN23" s="29">
        <v>31</v>
      </c>
      <c r="AO23" s="29">
        <v>7</v>
      </c>
      <c r="AP23" s="29">
        <v>14</v>
      </c>
      <c r="AQ23" s="29">
        <v>21</v>
      </c>
      <c r="AR23" s="29">
        <v>28</v>
      </c>
      <c r="AS23" s="30" t="s">
        <v>136</v>
      </c>
      <c r="AT23" s="29">
        <v>12</v>
      </c>
      <c r="AU23" s="29">
        <v>19</v>
      </c>
      <c r="AV23" s="29">
        <v>26</v>
      </c>
      <c r="AW23" s="30" t="s">
        <v>139</v>
      </c>
      <c r="AX23" s="29">
        <v>8</v>
      </c>
      <c r="AY23" s="29">
        <v>15</v>
      </c>
      <c r="AZ23" s="29">
        <v>22</v>
      </c>
      <c r="BA23" s="29">
        <v>31</v>
      </c>
      <c r="BB23" s="449"/>
      <c r="BC23" s="449"/>
      <c r="BD23" s="449"/>
      <c r="BE23" s="449"/>
      <c r="BF23" s="449"/>
      <c r="BG23" s="449"/>
      <c r="BH23" s="449"/>
      <c r="BI23" s="449"/>
    </row>
    <row r="24" spans="1:61" s="28" customFormat="1" ht="12.75">
      <c r="A24" s="31"/>
      <c r="B24" s="29">
        <v>1</v>
      </c>
      <c r="C24" s="29">
        <v>2</v>
      </c>
      <c r="D24" s="29">
        <v>3</v>
      </c>
      <c r="E24" s="29">
        <v>4</v>
      </c>
      <c r="F24" s="29">
        <v>5</v>
      </c>
      <c r="G24" s="29">
        <v>6</v>
      </c>
      <c r="H24" s="29">
        <v>7</v>
      </c>
      <c r="I24" s="29">
        <v>8</v>
      </c>
      <c r="J24" s="29">
        <v>9</v>
      </c>
      <c r="K24" s="29">
        <v>10</v>
      </c>
      <c r="L24" s="29">
        <v>11</v>
      </c>
      <c r="M24" s="29">
        <v>12</v>
      </c>
      <c r="N24" s="29">
        <v>13</v>
      </c>
      <c r="O24" s="29">
        <v>14</v>
      </c>
      <c r="P24" s="29">
        <v>15</v>
      </c>
      <c r="Q24" s="29">
        <v>16</v>
      </c>
      <c r="R24" s="29">
        <v>17</v>
      </c>
      <c r="S24" s="29">
        <v>18</v>
      </c>
      <c r="T24" s="29">
        <v>19</v>
      </c>
      <c r="U24" s="29">
        <v>20</v>
      </c>
      <c r="V24" s="29">
        <v>21</v>
      </c>
      <c r="W24" s="29">
        <v>22</v>
      </c>
      <c r="X24" s="29">
        <v>23</v>
      </c>
      <c r="Y24" s="29">
        <v>24</v>
      </c>
      <c r="Z24" s="29">
        <v>25</v>
      </c>
      <c r="AA24" s="29">
        <v>26</v>
      </c>
      <c r="AB24" s="29">
        <v>27</v>
      </c>
      <c r="AC24" s="29">
        <v>28</v>
      </c>
      <c r="AD24" s="29">
        <v>29</v>
      </c>
      <c r="AE24" s="29">
        <v>30</v>
      </c>
      <c r="AF24" s="29">
        <v>31</v>
      </c>
      <c r="AG24" s="29">
        <v>32</v>
      </c>
      <c r="AH24" s="29">
        <v>33</v>
      </c>
      <c r="AI24" s="29">
        <v>34</v>
      </c>
      <c r="AJ24" s="29">
        <v>35</v>
      </c>
      <c r="AK24" s="29">
        <v>36</v>
      </c>
      <c r="AL24" s="29">
        <v>37</v>
      </c>
      <c r="AM24" s="29">
        <v>38</v>
      </c>
      <c r="AN24" s="29">
        <v>39</v>
      </c>
      <c r="AO24" s="29">
        <v>40</v>
      </c>
      <c r="AP24" s="29">
        <v>41</v>
      </c>
      <c r="AQ24" s="29">
        <v>42</v>
      </c>
      <c r="AR24" s="29">
        <v>43</v>
      </c>
      <c r="AS24" s="29">
        <v>44</v>
      </c>
      <c r="AT24" s="29">
        <v>45</v>
      </c>
      <c r="AU24" s="29">
        <v>46</v>
      </c>
      <c r="AV24" s="29">
        <v>47</v>
      </c>
      <c r="AW24" s="29">
        <v>48</v>
      </c>
      <c r="AX24" s="29">
        <v>49</v>
      </c>
      <c r="AY24" s="29">
        <v>50</v>
      </c>
      <c r="AZ24" s="29">
        <v>51</v>
      </c>
      <c r="BA24" s="29">
        <v>52</v>
      </c>
      <c r="BB24" s="450"/>
      <c r="BC24" s="450"/>
      <c r="BD24" s="450"/>
      <c r="BE24" s="450"/>
      <c r="BF24" s="450"/>
      <c r="BG24" s="450"/>
      <c r="BH24" s="450"/>
      <c r="BI24" s="450"/>
    </row>
    <row r="25" spans="1:61" s="34" customFormat="1" ht="21">
      <c r="A25" s="32" t="s">
        <v>131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6" t="s">
        <v>140</v>
      </c>
      <c r="T25" s="236" t="s">
        <v>140</v>
      </c>
      <c r="U25" s="237"/>
      <c r="V25" s="237"/>
      <c r="W25" s="33" t="s">
        <v>141</v>
      </c>
      <c r="X25" s="236" t="s">
        <v>140</v>
      </c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8" t="s">
        <v>157</v>
      </c>
      <c r="AK25" s="238" t="s">
        <v>155</v>
      </c>
      <c r="AL25" s="238" t="s">
        <v>155</v>
      </c>
      <c r="AM25" s="238" t="s">
        <v>157</v>
      </c>
      <c r="AN25" s="238" t="s">
        <v>155</v>
      </c>
      <c r="AO25" s="238" t="s">
        <v>155</v>
      </c>
      <c r="AP25" s="33" t="s">
        <v>141</v>
      </c>
      <c r="AQ25" s="33" t="s">
        <v>141</v>
      </c>
      <c r="AR25" s="33" t="s">
        <v>141</v>
      </c>
      <c r="AS25" s="236" t="s">
        <v>140</v>
      </c>
      <c r="AT25" s="236" t="s">
        <v>140</v>
      </c>
      <c r="AU25" s="236" t="s">
        <v>140</v>
      </c>
      <c r="AV25" s="236" t="s">
        <v>140</v>
      </c>
      <c r="AW25" s="236" t="s">
        <v>140</v>
      </c>
      <c r="AX25" s="236" t="s">
        <v>140</v>
      </c>
      <c r="AY25" s="236" t="s">
        <v>140</v>
      </c>
      <c r="AZ25" s="236" t="s">
        <v>140</v>
      </c>
      <c r="BA25" s="236" t="s">
        <v>140</v>
      </c>
      <c r="BB25" s="239">
        <f>19+15</f>
        <v>34</v>
      </c>
      <c r="BC25" s="239">
        <f>1+3</f>
        <v>4</v>
      </c>
      <c r="BD25" s="239"/>
      <c r="BE25" s="239">
        <v>2</v>
      </c>
      <c r="BF25" s="239"/>
      <c r="BG25" s="239"/>
      <c r="BH25" s="239">
        <v>12</v>
      </c>
      <c r="BI25" s="33">
        <f>SUM(BB25:BH25)</f>
        <v>52</v>
      </c>
    </row>
    <row r="26" spans="1:61" s="34" customFormat="1" ht="21">
      <c r="A26" s="32" t="s">
        <v>132</v>
      </c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6" t="s">
        <v>140</v>
      </c>
      <c r="T26" s="236" t="s">
        <v>140</v>
      </c>
      <c r="U26" s="237"/>
      <c r="V26" s="33" t="s">
        <v>141</v>
      </c>
      <c r="W26" s="33" t="s">
        <v>141</v>
      </c>
      <c r="X26" s="236" t="s">
        <v>140</v>
      </c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9" t="s">
        <v>156</v>
      </c>
      <c r="AJ26" s="239" t="s">
        <v>156</v>
      </c>
      <c r="AK26" s="239" t="s">
        <v>156</v>
      </c>
      <c r="AL26" s="235"/>
      <c r="AM26" s="235"/>
      <c r="AN26" s="235"/>
      <c r="AO26" s="235"/>
      <c r="AP26" s="237"/>
      <c r="AQ26" s="33" t="s">
        <v>141</v>
      </c>
      <c r="AR26" s="33" t="s">
        <v>141</v>
      </c>
      <c r="AS26" s="236" t="s">
        <v>140</v>
      </c>
      <c r="AT26" s="236" t="s">
        <v>140</v>
      </c>
      <c r="AU26" s="236" t="s">
        <v>140</v>
      </c>
      <c r="AV26" s="236" t="s">
        <v>140</v>
      </c>
      <c r="AW26" s="236" t="s">
        <v>140</v>
      </c>
      <c r="AX26" s="236" t="s">
        <v>140</v>
      </c>
      <c r="AY26" s="236" t="s">
        <v>140</v>
      </c>
      <c r="AZ26" s="236" t="s">
        <v>140</v>
      </c>
      <c r="BA26" s="236" t="s">
        <v>140</v>
      </c>
      <c r="BB26" s="239">
        <f>18+15</f>
        <v>33</v>
      </c>
      <c r="BC26" s="239">
        <v>4</v>
      </c>
      <c r="BD26" s="239"/>
      <c r="BE26" s="239"/>
      <c r="BF26" s="239">
        <v>3</v>
      </c>
      <c r="BG26" s="239"/>
      <c r="BH26" s="239">
        <v>12</v>
      </c>
      <c r="BI26" s="33">
        <f>SUM(BB26:BH26)</f>
        <v>52</v>
      </c>
    </row>
    <row r="27" spans="1:61" s="34" customFormat="1" ht="21">
      <c r="A27" s="32" t="s">
        <v>133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6" t="s">
        <v>140</v>
      </c>
      <c r="T27" s="236" t="s">
        <v>140</v>
      </c>
      <c r="U27" s="237"/>
      <c r="V27" s="33" t="s">
        <v>141</v>
      </c>
      <c r="W27" s="33" t="s">
        <v>141</v>
      </c>
      <c r="X27" s="236" t="s">
        <v>140</v>
      </c>
      <c r="Y27" s="235"/>
      <c r="Z27" s="235"/>
      <c r="AA27" s="235"/>
      <c r="AB27" s="235"/>
      <c r="AC27" s="235"/>
      <c r="AD27" s="235"/>
      <c r="AE27" s="235"/>
      <c r="AF27" s="235"/>
      <c r="AG27" s="235"/>
      <c r="AH27" s="242"/>
      <c r="AI27" s="235"/>
      <c r="AJ27" s="235"/>
      <c r="AK27" s="235"/>
      <c r="AL27" s="241"/>
      <c r="AM27" s="239" t="s">
        <v>156</v>
      </c>
      <c r="AN27" s="239" t="s">
        <v>156</v>
      </c>
      <c r="AO27" s="239" t="s">
        <v>156</v>
      </c>
      <c r="AP27" s="33" t="s">
        <v>141</v>
      </c>
      <c r="AQ27" s="33" t="s">
        <v>141</v>
      </c>
      <c r="AR27" s="33" t="s">
        <v>141</v>
      </c>
      <c r="AS27" s="236" t="s">
        <v>140</v>
      </c>
      <c r="AT27" s="236" t="s">
        <v>140</v>
      </c>
      <c r="AU27" s="236" t="s">
        <v>140</v>
      </c>
      <c r="AV27" s="236" t="s">
        <v>140</v>
      </c>
      <c r="AW27" s="236" t="s">
        <v>140</v>
      </c>
      <c r="AX27" s="236" t="s">
        <v>140</v>
      </c>
      <c r="AY27" s="236" t="s">
        <v>140</v>
      </c>
      <c r="AZ27" s="236" t="s">
        <v>140</v>
      </c>
      <c r="BA27" s="236" t="s">
        <v>140</v>
      </c>
      <c r="BB27" s="239">
        <f>18+14</f>
        <v>32</v>
      </c>
      <c r="BC27" s="239">
        <v>5</v>
      </c>
      <c r="BD27" s="239"/>
      <c r="BE27" s="239"/>
      <c r="BF27" s="239">
        <v>3</v>
      </c>
      <c r="BG27" s="239"/>
      <c r="BH27" s="239">
        <v>12</v>
      </c>
      <c r="BI27" s="33">
        <f>SUM(BB27:BH27)</f>
        <v>52</v>
      </c>
    </row>
    <row r="28" spans="1:61" s="34" customFormat="1" ht="21">
      <c r="A28" s="32" t="s">
        <v>134</v>
      </c>
      <c r="B28" s="234"/>
      <c r="C28" s="234"/>
      <c r="D28" s="234"/>
      <c r="E28" s="234"/>
      <c r="F28" s="234"/>
      <c r="G28" s="234"/>
      <c r="H28" s="240"/>
      <c r="I28" s="234"/>
      <c r="J28" s="234"/>
      <c r="K28" s="239" t="s">
        <v>156</v>
      </c>
      <c r="L28" s="239" t="s">
        <v>156</v>
      </c>
      <c r="M28" s="239" t="s">
        <v>156</v>
      </c>
      <c r="N28" s="239" t="s">
        <v>156</v>
      </c>
      <c r="O28" s="234"/>
      <c r="P28" s="234"/>
      <c r="Q28" s="234"/>
      <c r="R28" s="234"/>
      <c r="S28" s="236" t="s">
        <v>140</v>
      </c>
      <c r="T28" s="236" t="s">
        <v>140</v>
      </c>
      <c r="U28" s="237"/>
      <c r="V28" s="237"/>
      <c r="W28" s="33" t="s">
        <v>141</v>
      </c>
      <c r="X28" s="236" t="s">
        <v>140</v>
      </c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9" t="s">
        <v>143</v>
      </c>
      <c r="AJ28" s="239" t="s">
        <v>143</v>
      </c>
      <c r="AK28" s="239" t="s">
        <v>143</v>
      </c>
      <c r="AL28" s="239" t="s">
        <v>143</v>
      </c>
      <c r="AM28" s="239" t="s">
        <v>143</v>
      </c>
      <c r="AN28" s="239" t="s">
        <v>143</v>
      </c>
      <c r="AO28" s="33" t="s">
        <v>141</v>
      </c>
      <c r="AP28" s="33" t="s">
        <v>141</v>
      </c>
      <c r="AQ28" s="239" t="s">
        <v>144</v>
      </c>
      <c r="AR28" s="239" t="s">
        <v>145</v>
      </c>
      <c r="AS28" s="460"/>
      <c r="AT28" s="461"/>
      <c r="AU28" s="461"/>
      <c r="AV28" s="461"/>
      <c r="AW28" s="461"/>
      <c r="AX28" s="461"/>
      <c r="AY28" s="461"/>
      <c r="AZ28" s="461"/>
      <c r="BA28" s="462"/>
      <c r="BB28" s="239">
        <f>15+10</f>
        <v>25</v>
      </c>
      <c r="BC28" s="239">
        <f>1+2</f>
        <v>3</v>
      </c>
      <c r="BD28" s="239">
        <v>2</v>
      </c>
      <c r="BE28" s="239"/>
      <c r="BF28" s="239">
        <v>10</v>
      </c>
      <c r="BG28" s="239"/>
      <c r="BH28" s="239">
        <v>3</v>
      </c>
      <c r="BI28" s="33">
        <f>SUM(BB28:BH28)</f>
        <v>43</v>
      </c>
    </row>
    <row r="29" spans="1:61" s="34" customFormat="1" ht="21">
      <c r="A29" s="35" t="s">
        <v>0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4"/>
      <c r="AA29" s="44"/>
      <c r="AB29" s="44"/>
      <c r="AC29" s="44"/>
      <c r="AD29" s="44"/>
      <c r="AE29" s="44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5"/>
      <c r="BB29" s="33">
        <f>SUM(BB25:BB28)</f>
        <v>124</v>
      </c>
      <c r="BC29" s="33">
        <f aca="true" t="shared" si="0" ref="BC29:BH29">SUM(BC25:BC28)</f>
        <v>16</v>
      </c>
      <c r="BD29" s="33">
        <f t="shared" si="0"/>
        <v>2</v>
      </c>
      <c r="BE29" s="33">
        <f t="shared" si="0"/>
        <v>2</v>
      </c>
      <c r="BF29" s="33">
        <f t="shared" si="0"/>
        <v>16</v>
      </c>
      <c r="BG29" s="33">
        <f t="shared" si="0"/>
        <v>0</v>
      </c>
      <c r="BH29" s="33">
        <f t="shared" si="0"/>
        <v>39</v>
      </c>
      <c r="BI29" s="33">
        <f>SUM(BB29:BH29)</f>
        <v>199</v>
      </c>
    </row>
    <row r="31" spans="1:62" s="38" customFormat="1" ht="15" customHeight="1">
      <c r="A31" s="37" t="s">
        <v>146</v>
      </c>
      <c r="E31" s="388"/>
      <c r="F31" s="463" t="s">
        <v>122</v>
      </c>
      <c r="G31" s="463"/>
      <c r="H31" s="463"/>
      <c r="I31" s="463"/>
      <c r="J31" s="463"/>
      <c r="L31" s="41" t="s">
        <v>141</v>
      </c>
      <c r="M31" s="463" t="s">
        <v>147</v>
      </c>
      <c r="N31" s="463"/>
      <c r="O31" s="463"/>
      <c r="P31" s="463"/>
      <c r="Q31" s="463"/>
      <c r="S31" s="39" t="s">
        <v>142</v>
      </c>
      <c r="T31" s="445" t="s">
        <v>125</v>
      </c>
      <c r="U31" s="445"/>
      <c r="V31" s="445"/>
      <c r="W31" s="445"/>
      <c r="X31" s="445"/>
      <c r="Y31" s="39" t="s">
        <v>156</v>
      </c>
      <c r="Z31" s="459" t="s">
        <v>148</v>
      </c>
      <c r="AA31" s="459"/>
      <c r="AB31" s="459"/>
      <c r="AC31" s="459"/>
      <c r="AE31" s="39" t="s">
        <v>143</v>
      </c>
      <c r="AF31" s="445" t="s">
        <v>266</v>
      </c>
      <c r="AG31" s="445"/>
      <c r="AH31" s="445"/>
      <c r="AI31" s="445"/>
      <c r="AJ31" s="445"/>
      <c r="AK31" s="445"/>
      <c r="AL31" s="445"/>
      <c r="AM31" s="39" t="s">
        <v>145</v>
      </c>
      <c r="AN31" s="464" t="s">
        <v>267</v>
      </c>
      <c r="AO31" s="446"/>
      <c r="AP31" s="446"/>
      <c r="AQ31" s="446"/>
      <c r="AR31" s="446"/>
      <c r="AS31" s="46"/>
      <c r="AT31" s="39" t="s">
        <v>140</v>
      </c>
      <c r="AU31" s="446" t="s">
        <v>127</v>
      </c>
      <c r="AV31" s="446"/>
      <c r="AW31" s="446"/>
      <c r="AX31" s="446"/>
      <c r="AY31" s="446"/>
      <c r="BF31" s="46"/>
      <c r="BG31" s="46"/>
      <c r="BJ31" s="40"/>
    </row>
    <row r="32" spans="6:62" s="38" customFormat="1" ht="18.75">
      <c r="F32" s="463"/>
      <c r="G32" s="463"/>
      <c r="H32" s="463"/>
      <c r="I32" s="463"/>
      <c r="J32" s="463"/>
      <c r="M32" s="463"/>
      <c r="N32" s="463"/>
      <c r="O32" s="463"/>
      <c r="P32" s="463"/>
      <c r="Q32" s="463"/>
      <c r="T32" s="445"/>
      <c r="U32" s="445"/>
      <c r="V32" s="445"/>
      <c r="W32" s="445"/>
      <c r="X32" s="445"/>
      <c r="Y32" s="407"/>
      <c r="Z32" s="459"/>
      <c r="AA32" s="459"/>
      <c r="AB32" s="459"/>
      <c r="AC32" s="459"/>
      <c r="AF32" s="445"/>
      <c r="AG32" s="445"/>
      <c r="AH32" s="445"/>
      <c r="AI32" s="445"/>
      <c r="AJ32" s="445"/>
      <c r="AK32" s="445"/>
      <c r="AL32" s="445"/>
      <c r="AM32" s="39" t="s">
        <v>144</v>
      </c>
      <c r="AN32" s="464"/>
      <c r="AO32" s="446"/>
      <c r="AP32" s="446"/>
      <c r="AQ32" s="446"/>
      <c r="AR32" s="446"/>
      <c r="AS32" s="46"/>
      <c r="AT32" s="46"/>
      <c r="AU32" s="446"/>
      <c r="AV32" s="446"/>
      <c r="AW32" s="446"/>
      <c r="AX32" s="446"/>
      <c r="AY32" s="446"/>
      <c r="BF32" s="46"/>
      <c r="BG32" s="46"/>
      <c r="BJ32" s="40"/>
    </row>
    <row r="33" spans="1:47" s="42" customFormat="1" ht="15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T33" s="40"/>
      <c r="AU33" s="40"/>
    </row>
  </sheetData>
  <sheetProtection/>
  <mergeCells count="41">
    <mergeCell ref="T31:X32"/>
    <mergeCell ref="M17:BB17"/>
    <mergeCell ref="F31:J32"/>
    <mergeCell ref="M31:Q32"/>
    <mergeCell ref="AT19:AV19"/>
    <mergeCell ref="O19:R19"/>
    <mergeCell ref="AK19:AN19"/>
    <mergeCell ref="AX19:BA19"/>
    <mergeCell ref="X19:Z19"/>
    <mergeCell ref="AN31:AR32"/>
    <mergeCell ref="BB18:BI18"/>
    <mergeCell ref="M9:BB9"/>
    <mergeCell ref="A19:A23"/>
    <mergeCell ref="B19:E19"/>
    <mergeCell ref="G19:I19"/>
    <mergeCell ref="K19:N19"/>
    <mergeCell ref="BE19:BE24"/>
    <mergeCell ref="BI19:BI24"/>
    <mergeCell ref="BC19:BC24"/>
    <mergeCell ref="BB19:BB24"/>
    <mergeCell ref="Z31:AC32"/>
    <mergeCell ref="AS28:BA28"/>
    <mergeCell ref="AF31:AL32"/>
    <mergeCell ref="AO19:AR19"/>
    <mergeCell ref="AB19:AE19"/>
    <mergeCell ref="AU31:AY32"/>
    <mergeCell ref="AG19:AI19"/>
    <mergeCell ref="T19:V19"/>
    <mergeCell ref="M11:BB11"/>
    <mergeCell ref="B1:X1"/>
    <mergeCell ref="B2:X2"/>
    <mergeCell ref="B3:X3"/>
    <mergeCell ref="B4:X4"/>
    <mergeCell ref="B5:X5"/>
    <mergeCell ref="AB10:AQ10"/>
    <mergeCell ref="B6:X6"/>
    <mergeCell ref="B7:X7"/>
    <mergeCell ref="BG19:BG24"/>
    <mergeCell ref="BF19:BF24"/>
    <mergeCell ref="BD19:BD24"/>
    <mergeCell ref="BH19:BH24"/>
  </mergeCells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28"/>
  <sheetViews>
    <sheetView tabSelected="1" view="pageBreakPreview" zoomScale="70" zoomScaleNormal="70" zoomScaleSheetLayoutView="70" zoomScalePageLayoutView="50" workbookViewId="0" topLeftCell="A103">
      <selection activeCell="B9" sqref="B9"/>
    </sheetView>
  </sheetViews>
  <sheetFormatPr defaultColWidth="9.140625" defaultRowHeight="15"/>
  <cols>
    <col min="1" max="1" width="12.57421875" style="59" customWidth="1"/>
    <col min="2" max="2" width="85.7109375" style="146" customWidth="1"/>
    <col min="3" max="5" width="8.7109375" style="59" customWidth="1"/>
    <col min="6" max="7" width="7.7109375" style="59" customWidth="1"/>
    <col min="8" max="8" width="7.7109375" style="95" customWidth="1"/>
    <col min="9" max="12" width="7.7109375" style="96" customWidth="1"/>
    <col min="13" max="15" width="7.7109375" style="95" customWidth="1"/>
    <col min="16" max="23" width="6.7109375" style="49" customWidth="1"/>
    <col min="24" max="27" width="11.00390625" style="49" customWidth="1"/>
    <col min="28" max="28" width="4.28125" style="49" customWidth="1"/>
    <col min="29" max="29" width="11.421875" style="49" bestFit="1" customWidth="1"/>
    <col min="30" max="30" width="11.140625" style="49" bestFit="1" customWidth="1"/>
    <col min="31" max="31" width="11.28125" style="49" bestFit="1" customWidth="1"/>
    <col min="32" max="32" width="10.8515625" style="49" bestFit="1" customWidth="1"/>
    <col min="33" max="34" width="11.00390625" style="49" bestFit="1" customWidth="1"/>
    <col min="35" max="35" width="10.7109375" style="49" bestFit="1" customWidth="1"/>
    <col min="36" max="36" width="10.00390625" style="49" bestFit="1" customWidth="1"/>
    <col min="37" max="37" width="11.421875" style="49" bestFit="1" customWidth="1"/>
    <col min="38" max="16384" width="9.140625" style="49" customWidth="1"/>
  </cols>
  <sheetData>
    <row r="1" spans="1:23" ht="18.75">
      <c r="A1" s="491" t="s">
        <v>22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</row>
    <row r="2" spans="1:23" ht="19.5" thickBot="1">
      <c r="A2" s="50"/>
      <c r="B2" s="51"/>
      <c r="C2" s="50"/>
      <c r="D2" s="50"/>
      <c r="E2" s="50"/>
      <c r="F2" s="50"/>
      <c r="G2" s="50"/>
      <c r="H2" s="52"/>
      <c r="I2" s="53"/>
      <c r="J2" s="53"/>
      <c r="K2" s="53"/>
      <c r="L2" s="53"/>
      <c r="M2" s="52"/>
      <c r="N2" s="52"/>
      <c r="O2" s="52"/>
      <c r="P2" s="50"/>
      <c r="Q2" s="50"/>
      <c r="R2" s="50"/>
      <c r="S2" s="50"/>
      <c r="T2" s="50"/>
      <c r="U2" s="50"/>
      <c r="V2" s="54"/>
      <c r="W2" s="54"/>
    </row>
    <row r="3" spans="1:23" s="223" customFormat="1" ht="22.5" customHeight="1" thickBot="1">
      <c r="A3" s="465" t="s">
        <v>23</v>
      </c>
      <c r="B3" s="494" t="s">
        <v>24</v>
      </c>
      <c r="C3" s="497" t="s">
        <v>25</v>
      </c>
      <c r="D3" s="498"/>
      <c r="E3" s="498"/>
      <c r="F3" s="467" t="s">
        <v>26</v>
      </c>
      <c r="G3" s="468"/>
      <c r="H3" s="468"/>
      <c r="I3" s="468"/>
      <c r="J3" s="468"/>
      <c r="K3" s="468"/>
      <c r="L3" s="468"/>
      <c r="M3" s="468"/>
      <c r="N3" s="468"/>
      <c r="O3" s="503"/>
      <c r="P3" s="509" t="s">
        <v>44</v>
      </c>
      <c r="Q3" s="510"/>
      <c r="R3" s="510"/>
      <c r="S3" s="510"/>
      <c r="T3" s="510"/>
      <c r="U3" s="510"/>
      <c r="V3" s="510"/>
      <c r="W3" s="494"/>
    </row>
    <row r="4" spans="1:23" s="223" customFormat="1" ht="39" customHeight="1" thickBot="1">
      <c r="A4" s="483"/>
      <c r="B4" s="495"/>
      <c r="C4" s="499"/>
      <c r="D4" s="500"/>
      <c r="E4" s="500"/>
      <c r="F4" s="465" t="s">
        <v>27</v>
      </c>
      <c r="G4" s="466"/>
      <c r="H4" s="467" t="s">
        <v>28</v>
      </c>
      <c r="I4" s="468"/>
      <c r="J4" s="468"/>
      <c r="K4" s="468"/>
      <c r="L4" s="468"/>
      <c r="M4" s="468"/>
      <c r="N4" s="468"/>
      <c r="O4" s="468"/>
      <c r="P4" s="465" t="s">
        <v>29</v>
      </c>
      <c r="Q4" s="466"/>
      <c r="R4" s="465" t="s">
        <v>30</v>
      </c>
      <c r="S4" s="466"/>
      <c r="T4" s="465" t="s">
        <v>31</v>
      </c>
      <c r="U4" s="466"/>
      <c r="V4" s="465" t="s">
        <v>32</v>
      </c>
      <c r="W4" s="466"/>
    </row>
    <row r="5" spans="1:23" s="223" customFormat="1" ht="57" customHeight="1">
      <c r="A5" s="483"/>
      <c r="B5" s="495"/>
      <c r="C5" s="501"/>
      <c r="D5" s="502"/>
      <c r="E5" s="502"/>
      <c r="F5" s="517" t="s">
        <v>33</v>
      </c>
      <c r="G5" s="504" t="s">
        <v>34</v>
      </c>
      <c r="H5" s="507" t="s">
        <v>35</v>
      </c>
      <c r="I5" s="508"/>
      <c r="J5" s="508"/>
      <c r="K5" s="508"/>
      <c r="L5" s="508"/>
      <c r="M5" s="474" t="s">
        <v>36</v>
      </c>
      <c r="N5" s="475"/>
      <c r="O5" s="469" t="s">
        <v>37</v>
      </c>
      <c r="P5" s="55">
        <v>1</v>
      </c>
      <c r="Q5" s="56">
        <v>2</v>
      </c>
      <c r="R5" s="55">
        <v>3</v>
      </c>
      <c r="S5" s="56">
        <v>4</v>
      </c>
      <c r="T5" s="55">
        <v>5</v>
      </c>
      <c r="U5" s="56">
        <v>6</v>
      </c>
      <c r="V5" s="55">
        <v>7</v>
      </c>
      <c r="W5" s="56">
        <v>8</v>
      </c>
    </row>
    <row r="6" spans="1:23" s="223" customFormat="1" ht="15.75">
      <c r="A6" s="492"/>
      <c r="B6" s="495"/>
      <c r="C6" s="511" t="s">
        <v>38</v>
      </c>
      <c r="D6" s="472" t="s">
        <v>39</v>
      </c>
      <c r="E6" s="505" t="s">
        <v>40</v>
      </c>
      <c r="F6" s="511"/>
      <c r="G6" s="505"/>
      <c r="H6" s="511" t="s">
        <v>0</v>
      </c>
      <c r="I6" s="472" t="s">
        <v>2</v>
      </c>
      <c r="J6" s="472" t="s">
        <v>3</v>
      </c>
      <c r="K6" s="472" t="s">
        <v>4</v>
      </c>
      <c r="L6" s="472" t="s">
        <v>13</v>
      </c>
      <c r="M6" s="511" t="s">
        <v>41</v>
      </c>
      <c r="N6" s="505" t="s">
        <v>42</v>
      </c>
      <c r="O6" s="470"/>
      <c r="P6" s="483" t="s">
        <v>66</v>
      </c>
      <c r="Q6" s="484"/>
      <c r="R6" s="484"/>
      <c r="S6" s="484"/>
      <c r="T6" s="484"/>
      <c r="U6" s="484"/>
      <c r="V6" s="484"/>
      <c r="W6" s="485"/>
    </row>
    <row r="7" spans="1:27" s="223" customFormat="1" ht="111.75" customHeight="1" thickBot="1">
      <c r="A7" s="493"/>
      <c r="B7" s="496"/>
      <c r="C7" s="519"/>
      <c r="D7" s="520"/>
      <c r="E7" s="521"/>
      <c r="F7" s="518"/>
      <c r="G7" s="506"/>
      <c r="H7" s="512"/>
      <c r="I7" s="473"/>
      <c r="J7" s="473"/>
      <c r="K7" s="473"/>
      <c r="L7" s="473"/>
      <c r="M7" s="512"/>
      <c r="N7" s="513"/>
      <c r="O7" s="471"/>
      <c r="P7" s="57">
        <v>19</v>
      </c>
      <c r="Q7" s="58">
        <v>15</v>
      </c>
      <c r="R7" s="57">
        <v>18</v>
      </c>
      <c r="S7" s="58">
        <v>15</v>
      </c>
      <c r="T7" s="57">
        <v>18</v>
      </c>
      <c r="U7" s="58">
        <v>14</v>
      </c>
      <c r="V7" s="57">
        <v>15</v>
      </c>
      <c r="W7" s="58">
        <v>10</v>
      </c>
      <c r="X7" s="224"/>
      <c r="Y7" s="224"/>
      <c r="Z7" s="224"/>
      <c r="AA7" s="224"/>
    </row>
    <row r="8" spans="1:27" s="224" customFormat="1" ht="16.5" thickBot="1">
      <c r="A8" s="225">
        <v>1</v>
      </c>
      <c r="B8" s="225">
        <v>2</v>
      </c>
      <c r="C8" s="225">
        <v>3</v>
      </c>
      <c r="D8" s="225">
        <v>4</v>
      </c>
      <c r="E8" s="225">
        <v>5</v>
      </c>
      <c r="F8" s="225">
        <v>6</v>
      </c>
      <c r="G8" s="225">
        <v>7</v>
      </c>
      <c r="H8" s="225">
        <v>8</v>
      </c>
      <c r="I8" s="225">
        <v>9</v>
      </c>
      <c r="J8" s="225">
        <v>10</v>
      </c>
      <c r="K8" s="225">
        <v>11</v>
      </c>
      <c r="L8" s="225">
        <v>12</v>
      </c>
      <c r="M8" s="225">
        <v>13</v>
      </c>
      <c r="N8" s="225">
        <v>14</v>
      </c>
      <c r="O8" s="225">
        <v>15</v>
      </c>
      <c r="P8" s="225">
        <v>16</v>
      </c>
      <c r="Q8" s="225">
        <v>17</v>
      </c>
      <c r="R8" s="225">
        <v>18</v>
      </c>
      <c r="S8" s="225">
        <v>19</v>
      </c>
      <c r="T8" s="225">
        <v>20</v>
      </c>
      <c r="U8" s="225">
        <v>21</v>
      </c>
      <c r="V8" s="225">
        <v>22</v>
      </c>
      <c r="W8" s="225">
        <v>23</v>
      </c>
      <c r="X8" s="226"/>
      <c r="Y8" s="226"/>
      <c r="Z8" s="226"/>
      <c r="AA8" s="226"/>
    </row>
    <row r="9" spans="1:29" s="214" customFormat="1" ht="30" customHeight="1">
      <c r="A9" s="207"/>
      <c r="B9" s="208" t="s">
        <v>63</v>
      </c>
      <c r="C9" s="209"/>
      <c r="D9" s="209"/>
      <c r="E9" s="209"/>
      <c r="F9" s="209"/>
      <c r="G9" s="209"/>
      <c r="H9" s="210"/>
      <c r="I9" s="211"/>
      <c r="J9" s="211"/>
      <c r="K9" s="212"/>
      <c r="L9" s="211"/>
      <c r="M9" s="210"/>
      <c r="N9" s="210"/>
      <c r="O9" s="210"/>
      <c r="P9" s="209"/>
      <c r="Q9" s="209"/>
      <c r="R9" s="209"/>
      <c r="S9" s="209"/>
      <c r="T9" s="209"/>
      <c r="U9" s="209"/>
      <c r="V9" s="209"/>
      <c r="W9" s="213"/>
      <c r="AC9" s="214" t="s">
        <v>158</v>
      </c>
    </row>
    <row r="10" spans="1:36" s="214" customFormat="1" ht="21">
      <c r="A10" s="215" t="s">
        <v>154</v>
      </c>
      <c r="B10" s="216"/>
      <c r="C10" s="208"/>
      <c r="D10" s="208"/>
      <c r="E10" s="208"/>
      <c r="F10" s="208"/>
      <c r="G10" s="208"/>
      <c r="H10" s="217"/>
      <c r="I10" s="211"/>
      <c r="J10" s="211"/>
      <c r="K10" s="212"/>
      <c r="L10" s="211"/>
      <c r="M10" s="210"/>
      <c r="N10" s="210"/>
      <c r="O10" s="210"/>
      <c r="P10" s="209"/>
      <c r="Q10" s="209"/>
      <c r="R10" s="209"/>
      <c r="S10" s="209"/>
      <c r="T10" s="209"/>
      <c r="U10" s="209"/>
      <c r="V10" s="209"/>
      <c r="W10" s="213"/>
      <c r="AC10" s="218">
        <f>P7</f>
        <v>19</v>
      </c>
      <c r="AD10" s="218">
        <f aca="true" t="shared" si="0" ref="AD10:AJ10">Q7</f>
        <v>15</v>
      </c>
      <c r="AE10" s="218">
        <f t="shared" si="0"/>
        <v>18</v>
      </c>
      <c r="AF10" s="218">
        <f t="shared" si="0"/>
        <v>15</v>
      </c>
      <c r="AG10" s="218">
        <f t="shared" si="0"/>
        <v>18</v>
      </c>
      <c r="AH10" s="218">
        <f t="shared" si="0"/>
        <v>14</v>
      </c>
      <c r="AI10" s="218">
        <f t="shared" si="0"/>
        <v>15</v>
      </c>
      <c r="AJ10" s="218">
        <f t="shared" si="0"/>
        <v>10</v>
      </c>
    </row>
    <row r="11" spans="1:36" s="62" customFormat="1" ht="19.5" thickBot="1">
      <c r="A11" s="166" t="s">
        <v>62</v>
      </c>
      <c r="B11" s="145"/>
      <c r="C11" s="69"/>
      <c r="D11" s="69"/>
      <c r="E11" s="69"/>
      <c r="F11" s="69"/>
      <c r="G11" s="69"/>
      <c r="H11" s="70"/>
      <c r="I11" s="71"/>
      <c r="J11" s="71"/>
      <c r="K11" s="72"/>
      <c r="L11" s="71"/>
      <c r="M11" s="73"/>
      <c r="N11" s="73"/>
      <c r="O11" s="73"/>
      <c r="P11" s="74"/>
      <c r="Q11" s="74"/>
      <c r="R11" s="74"/>
      <c r="S11" s="74"/>
      <c r="T11" s="74"/>
      <c r="U11" s="74"/>
      <c r="V11" s="74"/>
      <c r="W11" s="75"/>
      <c r="X11" s="269" t="s">
        <v>226</v>
      </c>
      <c r="Y11" s="269" t="s">
        <v>227</v>
      </c>
      <c r="Z11" s="269" t="s">
        <v>228</v>
      </c>
      <c r="AA11" s="269" t="s">
        <v>229</v>
      </c>
      <c r="AC11" s="68">
        <v>1</v>
      </c>
      <c r="AD11" s="68">
        <v>2</v>
      </c>
      <c r="AE11" s="68">
        <v>3</v>
      </c>
      <c r="AF11" s="68">
        <v>4</v>
      </c>
      <c r="AG11" s="68">
        <v>5</v>
      </c>
      <c r="AH11" s="68">
        <v>6</v>
      </c>
      <c r="AI11" s="68">
        <v>7</v>
      </c>
      <c r="AJ11" s="68">
        <v>8</v>
      </c>
    </row>
    <row r="12" spans="1:37" s="62" customFormat="1" ht="18.75">
      <c r="A12" s="76" t="s">
        <v>68</v>
      </c>
      <c r="B12" s="77" t="s">
        <v>59</v>
      </c>
      <c r="C12" s="76"/>
      <c r="D12" s="78">
        <v>1</v>
      </c>
      <c r="E12" s="79"/>
      <c r="F12" s="153">
        <f>G12*30</f>
        <v>60</v>
      </c>
      <c r="G12" s="154">
        <f>SUM(G13:G14)</f>
        <v>2</v>
      </c>
      <c r="H12" s="284">
        <f aca="true" t="shared" si="1" ref="H12:O12">SUM(H13:H14)</f>
        <v>28</v>
      </c>
      <c r="I12" s="285">
        <f t="shared" si="1"/>
        <v>6</v>
      </c>
      <c r="J12" s="285">
        <f t="shared" si="1"/>
        <v>22</v>
      </c>
      <c r="K12" s="285"/>
      <c r="L12" s="273"/>
      <c r="M12" s="284">
        <f t="shared" si="1"/>
        <v>4</v>
      </c>
      <c r="N12" s="273"/>
      <c r="O12" s="290">
        <f t="shared" si="1"/>
        <v>28</v>
      </c>
      <c r="P12" s="81">
        <v>2</v>
      </c>
      <c r="Q12" s="82"/>
      <c r="R12" s="81"/>
      <c r="S12" s="82"/>
      <c r="T12" s="81"/>
      <c r="U12" s="82"/>
      <c r="V12" s="81"/>
      <c r="W12" s="82"/>
      <c r="X12" s="270" t="b">
        <f>P12+Q12+R12+S12+T12+U12+V12+W12=G12</f>
        <v>1</v>
      </c>
      <c r="Y12" s="271" t="b">
        <f>G12*14=H12</f>
        <v>1</v>
      </c>
      <c r="Z12" s="272" t="b">
        <f>G12*2=M12</f>
        <v>1</v>
      </c>
      <c r="AA12" s="272" t="b">
        <f>F12-H12-M12-N12=O12</f>
        <v>1</v>
      </c>
      <c r="AC12" s="62">
        <f aca="true" t="shared" si="2" ref="AC12:AJ12">P12*14</f>
        <v>28</v>
      </c>
      <c r="AD12" s="62">
        <f t="shared" si="2"/>
        <v>0</v>
      </c>
      <c r="AE12" s="62">
        <f t="shared" si="2"/>
        <v>0</v>
      </c>
      <c r="AF12" s="62">
        <f t="shared" si="2"/>
        <v>0</v>
      </c>
      <c r="AG12" s="62">
        <f t="shared" si="2"/>
        <v>0</v>
      </c>
      <c r="AH12" s="62">
        <f t="shared" si="2"/>
        <v>0</v>
      </c>
      <c r="AI12" s="62">
        <f t="shared" si="2"/>
        <v>0</v>
      </c>
      <c r="AJ12" s="62">
        <f t="shared" si="2"/>
        <v>0</v>
      </c>
      <c r="AK12" s="62" t="b">
        <f>AC12+AD12+AE12+AF12+AG12+AH12+AI12+AJ12=H12</f>
        <v>1</v>
      </c>
    </row>
    <row r="13" spans="1:37" s="62" customFormat="1" ht="18.75">
      <c r="A13" s="348"/>
      <c r="B13" s="389" t="s">
        <v>64</v>
      </c>
      <c r="C13" s="350"/>
      <c r="D13" s="351"/>
      <c r="E13" s="362"/>
      <c r="F13" s="107">
        <f aca="true" t="shared" si="3" ref="F13:F22">G13*30</f>
        <v>30</v>
      </c>
      <c r="G13" s="94">
        <v>1</v>
      </c>
      <c r="H13" s="274">
        <f>I13+J13+K13+L13</f>
        <v>14</v>
      </c>
      <c r="I13" s="275">
        <v>6</v>
      </c>
      <c r="J13" s="275">
        <v>8</v>
      </c>
      <c r="K13" s="275"/>
      <c r="L13" s="276"/>
      <c r="M13" s="274">
        <f>G13*2</f>
        <v>2</v>
      </c>
      <c r="N13" s="276"/>
      <c r="O13" s="277">
        <f>F13-H13-M13-N13</f>
        <v>14</v>
      </c>
      <c r="P13" s="83" t="s">
        <v>155</v>
      </c>
      <c r="Q13" s="93"/>
      <c r="R13" s="92"/>
      <c r="S13" s="93"/>
      <c r="T13" s="92"/>
      <c r="U13" s="93"/>
      <c r="V13" s="92"/>
      <c r="W13" s="93"/>
      <c r="X13" s="270" t="e">
        <f aca="true" t="shared" si="4" ref="X13:X22">P13+Q13+R13+S13+T13+U13+V13+W13=G13</f>
        <v>#VALUE!</v>
      </c>
      <c r="Y13" s="271" t="b">
        <f aca="true" t="shared" si="5" ref="Y13:Y22">G13*14=H13</f>
        <v>1</v>
      </c>
      <c r="Z13" s="272" t="b">
        <f aca="true" t="shared" si="6" ref="Z13:Z22">G13*2=M13</f>
        <v>1</v>
      </c>
      <c r="AA13" s="272" t="b">
        <f aca="true" t="shared" si="7" ref="AA13:AA22">F13-H13-M13-N13=O13</f>
        <v>1</v>
      </c>
      <c r="AC13" s="309">
        <v>14</v>
      </c>
      <c r="AD13" s="309">
        <f aca="true" t="shared" si="8" ref="AD13:AD21">Q13*14</f>
        <v>0</v>
      </c>
      <c r="AE13" s="309">
        <f aca="true" t="shared" si="9" ref="AE13:AE22">R13*14</f>
        <v>0</v>
      </c>
      <c r="AF13" s="309">
        <f aca="true" t="shared" si="10" ref="AF13:AF22">S13*14</f>
        <v>0</v>
      </c>
      <c r="AG13" s="309">
        <f aca="true" t="shared" si="11" ref="AG13:AG22">T13*14</f>
        <v>0</v>
      </c>
      <c r="AH13" s="309">
        <f aca="true" t="shared" si="12" ref="AH13:AH22">U13*14</f>
        <v>0</v>
      </c>
      <c r="AI13" s="309">
        <f aca="true" t="shared" si="13" ref="AI13:AI22">V13*14</f>
        <v>0</v>
      </c>
      <c r="AJ13" s="309">
        <f aca="true" t="shared" si="14" ref="AJ13:AJ22">W13*14</f>
        <v>0</v>
      </c>
      <c r="AK13" s="62" t="b">
        <f aca="true" t="shared" si="15" ref="AK13:AK22">AC13+AD13+AE13+AF13+AG13+AH13+AI13+AJ13=H13</f>
        <v>1</v>
      </c>
    </row>
    <row r="14" spans="1:37" s="62" customFormat="1" ht="18.75">
      <c r="A14" s="349"/>
      <c r="B14" s="389" t="s">
        <v>65</v>
      </c>
      <c r="C14" s="352"/>
      <c r="D14" s="353"/>
      <c r="E14" s="363"/>
      <c r="F14" s="107">
        <f t="shared" si="3"/>
        <v>30</v>
      </c>
      <c r="G14" s="94">
        <v>1</v>
      </c>
      <c r="H14" s="274">
        <f>I14+J14+K14+L14</f>
        <v>14</v>
      </c>
      <c r="I14" s="275"/>
      <c r="J14" s="275">
        <v>14</v>
      </c>
      <c r="K14" s="275"/>
      <c r="L14" s="276"/>
      <c r="M14" s="274">
        <f>G14*2</f>
        <v>2</v>
      </c>
      <c r="N14" s="276"/>
      <c r="O14" s="277">
        <f>F14-H14-M14-N14</f>
        <v>14</v>
      </c>
      <c r="P14" s="83" t="s">
        <v>155</v>
      </c>
      <c r="Q14" s="93"/>
      <c r="R14" s="92"/>
      <c r="S14" s="93"/>
      <c r="T14" s="92"/>
      <c r="U14" s="93"/>
      <c r="V14" s="92"/>
      <c r="W14" s="93"/>
      <c r="X14" s="270" t="e">
        <f t="shared" si="4"/>
        <v>#VALUE!</v>
      </c>
      <c r="Y14" s="271" t="b">
        <f t="shared" si="5"/>
        <v>1</v>
      </c>
      <c r="Z14" s="272" t="b">
        <f t="shared" si="6"/>
        <v>1</v>
      </c>
      <c r="AA14" s="272" t="b">
        <f t="shared" si="7"/>
        <v>1</v>
      </c>
      <c r="AC14" s="309">
        <v>14</v>
      </c>
      <c r="AD14" s="309">
        <f t="shared" si="8"/>
        <v>0</v>
      </c>
      <c r="AE14" s="309">
        <f t="shared" si="9"/>
        <v>0</v>
      </c>
      <c r="AF14" s="309">
        <f t="shared" si="10"/>
        <v>0</v>
      </c>
      <c r="AG14" s="309">
        <f t="shared" si="11"/>
        <v>0</v>
      </c>
      <c r="AH14" s="309">
        <f t="shared" si="12"/>
        <v>0</v>
      </c>
      <c r="AI14" s="309">
        <f t="shared" si="13"/>
        <v>0</v>
      </c>
      <c r="AJ14" s="309">
        <f t="shared" si="14"/>
        <v>0</v>
      </c>
      <c r="AK14" s="62" t="b">
        <f t="shared" si="15"/>
        <v>1</v>
      </c>
    </row>
    <row r="15" spans="1:37" s="62" customFormat="1" ht="18.75">
      <c r="A15" s="85" t="s">
        <v>69</v>
      </c>
      <c r="B15" s="86" t="s">
        <v>60</v>
      </c>
      <c r="C15" s="87"/>
      <c r="D15" s="88">
        <v>2</v>
      </c>
      <c r="E15" s="89"/>
      <c r="F15" s="155">
        <f t="shared" si="3"/>
        <v>120</v>
      </c>
      <c r="G15" s="156">
        <f>SUM(G16:G17)</f>
        <v>4</v>
      </c>
      <c r="H15" s="305">
        <f aca="true" t="shared" si="16" ref="H15:O15">SUM(H16:H17)</f>
        <v>56</v>
      </c>
      <c r="I15" s="306">
        <f t="shared" si="16"/>
        <v>28</v>
      </c>
      <c r="J15" s="306"/>
      <c r="K15" s="306">
        <f t="shared" si="16"/>
        <v>28</v>
      </c>
      <c r="L15" s="307"/>
      <c r="M15" s="305">
        <f t="shared" si="16"/>
        <v>8</v>
      </c>
      <c r="N15" s="307"/>
      <c r="O15" s="307">
        <f t="shared" si="16"/>
        <v>56</v>
      </c>
      <c r="P15" s="92">
        <v>1</v>
      </c>
      <c r="Q15" s="93">
        <v>3</v>
      </c>
      <c r="R15" s="92"/>
      <c r="S15" s="93"/>
      <c r="T15" s="92"/>
      <c r="U15" s="93"/>
      <c r="V15" s="92"/>
      <c r="W15" s="93"/>
      <c r="X15" s="270" t="b">
        <f t="shared" si="4"/>
        <v>1</v>
      </c>
      <c r="Y15" s="271" t="b">
        <f t="shared" si="5"/>
        <v>1</v>
      </c>
      <c r="Z15" s="272" t="b">
        <f t="shared" si="6"/>
        <v>1</v>
      </c>
      <c r="AA15" s="272" t="b">
        <f t="shared" si="7"/>
        <v>1</v>
      </c>
      <c r="AC15" s="62">
        <f>P15*14</f>
        <v>14</v>
      </c>
      <c r="AD15" s="62">
        <f t="shared" si="8"/>
        <v>42</v>
      </c>
      <c r="AE15" s="62">
        <f t="shared" si="9"/>
        <v>0</v>
      </c>
      <c r="AF15" s="62">
        <f t="shared" si="10"/>
        <v>0</v>
      </c>
      <c r="AG15" s="62">
        <f t="shared" si="11"/>
        <v>0</v>
      </c>
      <c r="AH15" s="62">
        <f t="shared" si="12"/>
        <v>0</v>
      </c>
      <c r="AI15" s="62">
        <f t="shared" si="13"/>
        <v>0</v>
      </c>
      <c r="AJ15" s="62">
        <f t="shared" si="14"/>
        <v>0</v>
      </c>
      <c r="AK15" s="62" t="b">
        <f t="shared" si="15"/>
        <v>1</v>
      </c>
    </row>
    <row r="16" spans="1:37" s="427" customFormat="1" ht="19.5" customHeight="1">
      <c r="A16" s="418"/>
      <c r="B16" s="389" t="s">
        <v>261</v>
      </c>
      <c r="C16" s="419"/>
      <c r="D16" s="420"/>
      <c r="E16" s="421"/>
      <c r="F16" s="422">
        <f t="shared" si="3"/>
        <v>60</v>
      </c>
      <c r="G16" s="423">
        <v>2</v>
      </c>
      <c r="H16" s="274">
        <f>I16+J16+K16+L16</f>
        <v>28</v>
      </c>
      <c r="I16" s="275">
        <v>14</v>
      </c>
      <c r="J16" s="275"/>
      <c r="K16" s="275">
        <v>14</v>
      </c>
      <c r="L16" s="276"/>
      <c r="M16" s="274">
        <f>G16*2</f>
        <v>4</v>
      </c>
      <c r="N16" s="276"/>
      <c r="O16" s="277">
        <f>F16-H16-M16-N16</f>
        <v>28</v>
      </c>
      <c r="P16" s="274" t="s">
        <v>155</v>
      </c>
      <c r="Q16" s="276" t="s">
        <v>155</v>
      </c>
      <c r="R16" s="274"/>
      <c r="S16" s="276"/>
      <c r="T16" s="274"/>
      <c r="U16" s="276"/>
      <c r="V16" s="274"/>
      <c r="W16" s="276"/>
      <c r="X16" s="424" t="e">
        <f t="shared" si="4"/>
        <v>#VALUE!</v>
      </c>
      <c r="Y16" s="425" t="b">
        <f t="shared" si="5"/>
        <v>1</v>
      </c>
      <c r="Z16" s="426" t="b">
        <f t="shared" si="6"/>
        <v>1</v>
      </c>
      <c r="AA16" s="426" t="b">
        <f t="shared" si="7"/>
        <v>1</v>
      </c>
      <c r="AC16" s="428">
        <v>14</v>
      </c>
      <c r="AD16" s="428">
        <v>14</v>
      </c>
      <c r="AE16" s="428">
        <f aca="true" t="shared" si="17" ref="AE16:AJ17">R16*14</f>
        <v>0</v>
      </c>
      <c r="AF16" s="428">
        <f t="shared" si="17"/>
        <v>0</v>
      </c>
      <c r="AG16" s="428">
        <f t="shared" si="17"/>
        <v>0</v>
      </c>
      <c r="AH16" s="428">
        <f t="shared" si="17"/>
        <v>0</v>
      </c>
      <c r="AI16" s="428">
        <f t="shared" si="17"/>
        <v>0</v>
      </c>
      <c r="AJ16" s="428">
        <f t="shared" si="17"/>
        <v>0</v>
      </c>
      <c r="AK16" s="427" t="b">
        <f>AC16+AD16+AE16+AF16+AG16+AH16+AI16+AJ16=H16</f>
        <v>1</v>
      </c>
    </row>
    <row r="17" spans="1:37" s="427" customFormat="1" ht="19.5" customHeight="1">
      <c r="A17" s="429"/>
      <c r="B17" s="416" t="s">
        <v>264</v>
      </c>
      <c r="C17" s="430"/>
      <c r="D17" s="431"/>
      <c r="E17" s="432"/>
      <c r="F17" s="422">
        <f t="shared" si="3"/>
        <v>60</v>
      </c>
      <c r="G17" s="423">
        <v>2</v>
      </c>
      <c r="H17" s="274">
        <f>I17+J17+K17+L17</f>
        <v>28</v>
      </c>
      <c r="I17" s="275">
        <v>14</v>
      </c>
      <c r="J17" s="275"/>
      <c r="K17" s="275">
        <v>14</v>
      </c>
      <c r="L17" s="276"/>
      <c r="M17" s="274">
        <f>G17*2</f>
        <v>4</v>
      </c>
      <c r="N17" s="276"/>
      <c r="O17" s="277">
        <f>F17-H17-M17-N17</f>
        <v>28</v>
      </c>
      <c r="P17" s="274"/>
      <c r="Q17" s="276" t="s">
        <v>155</v>
      </c>
      <c r="R17" s="274"/>
      <c r="S17" s="276"/>
      <c r="T17" s="274"/>
      <c r="U17" s="276"/>
      <c r="V17" s="274"/>
      <c r="W17" s="276"/>
      <c r="X17" s="424" t="e">
        <f t="shared" si="4"/>
        <v>#VALUE!</v>
      </c>
      <c r="Y17" s="425" t="b">
        <f t="shared" si="5"/>
        <v>1</v>
      </c>
      <c r="Z17" s="426" t="b">
        <f t="shared" si="6"/>
        <v>1</v>
      </c>
      <c r="AA17" s="426" t="b">
        <f t="shared" si="7"/>
        <v>1</v>
      </c>
      <c r="AC17" s="428">
        <f>P17*14</f>
        <v>0</v>
      </c>
      <c r="AD17" s="428">
        <v>28</v>
      </c>
      <c r="AE17" s="428">
        <f t="shared" si="17"/>
        <v>0</v>
      </c>
      <c r="AF17" s="428">
        <f t="shared" si="17"/>
        <v>0</v>
      </c>
      <c r="AG17" s="428">
        <f t="shared" si="17"/>
        <v>0</v>
      </c>
      <c r="AH17" s="428">
        <f t="shared" si="17"/>
        <v>0</v>
      </c>
      <c r="AI17" s="428">
        <f t="shared" si="17"/>
        <v>0</v>
      </c>
      <c r="AJ17" s="428">
        <f t="shared" si="17"/>
        <v>0</v>
      </c>
      <c r="AK17" s="427" t="b">
        <f>AC17+AD17+AE17+AF17+AG17+AH17+AI17+AJ17=H17</f>
        <v>1</v>
      </c>
    </row>
    <row r="18" spans="1:37" s="62" customFormat="1" ht="18.75">
      <c r="A18" s="85" t="s">
        <v>70</v>
      </c>
      <c r="B18" s="86" t="s">
        <v>61</v>
      </c>
      <c r="C18" s="87">
        <v>2</v>
      </c>
      <c r="D18" s="88">
        <v>1</v>
      </c>
      <c r="E18" s="89"/>
      <c r="F18" s="155">
        <f t="shared" si="3"/>
        <v>180</v>
      </c>
      <c r="G18" s="157">
        <f>SUM(G19:G20)</f>
        <v>6</v>
      </c>
      <c r="H18" s="286">
        <f aca="true" t="shared" si="18" ref="H18:O18">SUM(H19:H20)</f>
        <v>84</v>
      </c>
      <c r="I18" s="287">
        <f t="shared" si="18"/>
        <v>44</v>
      </c>
      <c r="J18" s="287">
        <f t="shared" si="18"/>
        <v>12</v>
      </c>
      <c r="K18" s="287">
        <f t="shared" si="18"/>
        <v>28</v>
      </c>
      <c r="L18" s="282"/>
      <c r="M18" s="286">
        <f t="shared" si="18"/>
        <v>12</v>
      </c>
      <c r="N18" s="282">
        <f t="shared" si="18"/>
        <v>30</v>
      </c>
      <c r="O18" s="291">
        <f t="shared" si="18"/>
        <v>54</v>
      </c>
      <c r="P18" s="92">
        <v>2</v>
      </c>
      <c r="Q18" s="93">
        <v>4</v>
      </c>
      <c r="R18" s="92"/>
      <c r="S18" s="93"/>
      <c r="T18" s="92"/>
      <c r="U18" s="93"/>
      <c r="V18" s="92"/>
      <c r="W18" s="93"/>
      <c r="X18" s="270" t="b">
        <f t="shared" si="4"/>
        <v>1</v>
      </c>
      <c r="Y18" s="271" t="b">
        <f t="shared" si="5"/>
        <v>1</v>
      </c>
      <c r="Z18" s="272" t="b">
        <f t="shared" si="6"/>
        <v>1</v>
      </c>
      <c r="AA18" s="272" t="b">
        <f t="shared" si="7"/>
        <v>1</v>
      </c>
      <c r="AC18" s="62">
        <f>P18*14</f>
        <v>28</v>
      </c>
      <c r="AD18" s="62">
        <f t="shared" si="8"/>
        <v>56</v>
      </c>
      <c r="AE18" s="62">
        <f t="shared" si="9"/>
        <v>0</v>
      </c>
      <c r="AF18" s="62">
        <f t="shared" si="10"/>
        <v>0</v>
      </c>
      <c r="AG18" s="62">
        <f t="shared" si="11"/>
        <v>0</v>
      </c>
      <c r="AH18" s="62">
        <f t="shared" si="12"/>
        <v>0</v>
      </c>
      <c r="AI18" s="62">
        <f t="shared" si="13"/>
        <v>0</v>
      </c>
      <c r="AJ18" s="62">
        <f t="shared" si="14"/>
        <v>0</v>
      </c>
      <c r="AK18" s="62" t="b">
        <f t="shared" si="15"/>
        <v>1</v>
      </c>
    </row>
    <row r="19" spans="1:37" s="62" customFormat="1" ht="18.75">
      <c r="A19" s="348"/>
      <c r="B19" s="389" t="s">
        <v>72</v>
      </c>
      <c r="C19" s="350"/>
      <c r="D19" s="351"/>
      <c r="E19" s="362"/>
      <c r="F19" s="107">
        <f t="shared" si="3"/>
        <v>60</v>
      </c>
      <c r="G19" s="94">
        <v>2</v>
      </c>
      <c r="H19" s="274">
        <f>I19+J19+K19+L19</f>
        <v>28</v>
      </c>
      <c r="I19" s="275">
        <v>16</v>
      </c>
      <c r="J19" s="275">
        <v>12</v>
      </c>
      <c r="K19" s="275"/>
      <c r="L19" s="276"/>
      <c r="M19" s="274">
        <f>G19*2</f>
        <v>4</v>
      </c>
      <c r="N19" s="276"/>
      <c r="O19" s="277">
        <f>F19-H19-M19-N19</f>
        <v>28</v>
      </c>
      <c r="P19" s="83" t="s">
        <v>155</v>
      </c>
      <c r="Q19" s="84"/>
      <c r="R19" s="83"/>
      <c r="S19" s="93"/>
      <c r="T19" s="92"/>
      <c r="U19" s="93"/>
      <c r="V19" s="92"/>
      <c r="W19" s="93"/>
      <c r="X19" s="270" t="e">
        <f t="shared" si="4"/>
        <v>#VALUE!</v>
      </c>
      <c r="Y19" s="271" t="b">
        <f t="shared" si="5"/>
        <v>1</v>
      </c>
      <c r="Z19" s="272" t="b">
        <f t="shared" si="6"/>
        <v>1</v>
      </c>
      <c r="AA19" s="272" t="b">
        <f t="shared" si="7"/>
        <v>1</v>
      </c>
      <c r="AC19" s="309">
        <v>28</v>
      </c>
      <c r="AD19" s="309">
        <f t="shared" si="8"/>
        <v>0</v>
      </c>
      <c r="AE19" s="309">
        <f t="shared" si="9"/>
        <v>0</v>
      </c>
      <c r="AF19" s="309">
        <f t="shared" si="10"/>
        <v>0</v>
      </c>
      <c r="AG19" s="309">
        <f t="shared" si="11"/>
        <v>0</v>
      </c>
      <c r="AH19" s="309">
        <f t="shared" si="12"/>
        <v>0</v>
      </c>
      <c r="AI19" s="309">
        <f t="shared" si="13"/>
        <v>0</v>
      </c>
      <c r="AJ19" s="309">
        <f t="shared" si="14"/>
        <v>0</v>
      </c>
      <c r="AK19" s="62" t="b">
        <f t="shared" si="15"/>
        <v>1</v>
      </c>
    </row>
    <row r="20" spans="1:37" s="62" customFormat="1" ht="18.75">
      <c r="A20" s="349"/>
      <c r="B20" s="389" t="s">
        <v>73</v>
      </c>
      <c r="C20" s="352"/>
      <c r="D20" s="353"/>
      <c r="E20" s="363" t="s">
        <v>58</v>
      </c>
      <c r="F20" s="107">
        <f t="shared" si="3"/>
        <v>120</v>
      </c>
      <c r="G20" s="94">
        <v>4</v>
      </c>
      <c r="H20" s="274">
        <f>I20+J20+K20+L20</f>
        <v>56</v>
      </c>
      <c r="I20" s="275">
        <v>28</v>
      </c>
      <c r="J20" s="275"/>
      <c r="K20" s="275">
        <v>28</v>
      </c>
      <c r="L20" s="276"/>
      <c r="M20" s="274">
        <f>G20*2</f>
        <v>8</v>
      </c>
      <c r="N20" s="276">
        <v>30</v>
      </c>
      <c r="O20" s="277">
        <f>F20-H20-M20-N20</f>
        <v>26</v>
      </c>
      <c r="P20" s="83"/>
      <c r="Q20" s="276" t="s">
        <v>155</v>
      </c>
      <c r="R20" s="83"/>
      <c r="S20" s="93"/>
      <c r="T20" s="92"/>
      <c r="U20" s="93"/>
      <c r="V20" s="92"/>
      <c r="W20" s="93"/>
      <c r="X20" s="270" t="e">
        <f t="shared" si="4"/>
        <v>#VALUE!</v>
      </c>
      <c r="Y20" s="271" t="b">
        <f t="shared" si="5"/>
        <v>1</v>
      </c>
      <c r="Z20" s="272" t="b">
        <f t="shared" si="6"/>
        <v>1</v>
      </c>
      <c r="AA20" s="272" t="b">
        <f t="shared" si="7"/>
        <v>1</v>
      </c>
      <c r="AC20" s="309">
        <f>P20*14</f>
        <v>0</v>
      </c>
      <c r="AD20" s="309">
        <v>56</v>
      </c>
      <c r="AE20" s="309">
        <v>0</v>
      </c>
      <c r="AF20" s="309">
        <f t="shared" si="10"/>
        <v>0</v>
      </c>
      <c r="AG20" s="309">
        <f t="shared" si="11"/>
        <v>0</v>
      </c>
      <c r="AH20" s="309">
        <f t="shared" si="12"/>
        <v>0</v>
      </c>
      <c r="AI20" s="309">
        <f t="shared" si="13"/>
        <v>0</v>
      </c>
      <c r="AJ20" s="309">
        <f t="shared" si="14"/>
        <v>0</v>
      </c>
      <c r="AK20" s="62" t="b">
        <f t="shared" si="15"/>
        <v>1</v>
      </c>
    </row>
    <row r="21" spans="1:37" ht="18.75">
      <c r="A21" s="85" t="s">
        <v>71</v>
      </c>
      <c r="B21" s="86" t="s">
        <v>183</v>
      </c>
      <c r="C21" s="138">
        <v>3</v>
      </c>
      <c r="D21" s="111"/>
      <c r="E21" s="139"/>
      <c r="F21" s="155">
        <f t="shared" si="3"/>
        <v>120</v>
      </c>
      <c r="G21" s="188">
        <v>4</v>
      </c>
      <c r="H21" s="278">
        <f>I21+J21+K21+L21</f>
        <v>56</v>
      </c>
      <c r="I21" s="279">
        <v>28</v>
      </c>
      <c r="J21" s="279">
        <v>14</v>
      </c>
      <c r="K21" s="279">
        <v>14</v>
      </c>
      <c r="L21" s="280"/>
      <c r="M21" s="278">
        <f>G21*2</f>
        <v>8</v>
      </c>
      <c r="N21" s="280">
        <v>30</v>
      </c>
      <c r="O21" s="281">
        <f>F21-H21-M21-N21</f>
        <v>26</v>
      </c>
      <c r="P21" s="138"/>
      <c r="Q21" s="139"/>
      <c r="R21" s="138">
        <v>4</v>
      </c>
      <c r="S21" s="139"/>
      <c r="T21" s="138"/>
      <c r="U21" s="139"/>
      <c r="V21" s="138"/>
      <c r="W21" s="139"/>
      <c r="X21" s="270" t="b">
        <f t="shared" si="4"/>
        <v>1</v>
      </c>
      <c r="Y21" s="271" t="b">
        <f t="shared" si="5"/>
        <v>1</v>
      </c>
      <c r="Z21" s="272" t="b">
        <f t="shared" si="6"/>
        <v>1</v>
      </c>
      <c r="AA21" s="272" t="b">
        <f t="shared" si="7"/>
        <v>1</v>
      </c>
      <c r="AB21" s="62"/>
      <c r="AC21" s="62">
        <f>P21*14</f>
        <v>0</v>
      </c>
      <c r="AD21" s="62">
        <f t="shared" si="8"/>
        <v>0</v>
      </c>
      <c r="AE21" s="62">
        <f t="shared" si="9"/>
        <v>56</v>
      </c>
      <c r="AF21" s="62">
        <f t="shared" si="10"/>
        <v>0</v>
      </c>
      <c r="AG21" s="62">
        <f t="shared" si="11"/>
        <v>0</v>
      </c>
      <c r="AH21" s="62">
        <f t="shared" si="12"/>
        <v>0</v>
      </c>
      <c r="AI21" s="62">
        <f t="shared" si="13"/>
        <v>0</v>
      </c>
      <c r="AJ21" s="62">
        <f t="shared" si="14"/>
        <v>0</v>
      </c>
      <c r="AK21" s="62" t="b">
        <f t="shared" si="15"/>
        <v>1</v>
      </c>
    </row>
    <row r="22" spans="1:37" ht="19.5" thickBot="1">
      <c r="A22" s="183" t="s">
        <v>191</v>
      </c>
      <c r="B22" s="112" t="s">
        <v>192</v>
      </c>
      <c r="C22" s="150"/>
      <c r="D22" s="151">
        <v>1.2</v>
      </c>
      <c r="E22" s="152"/>
      <c r="F22" s="155">
        <f t="shared" si="3"/>
        <v>120</v>
      </c>
      <c r="G22" s="192">
        <v>4</v>
      </c>
      <c r="H22" s="278">
        <f>I22+J22+K22+L22</f>
        <v>68</v>
      </c>
      <c r="I22" s="288"/>
      <c r="J22" s="288">
        <f>P7*2+Q7*2</f>
        <v>68</v>
      </c>
      <c r="K22" s="288"/>
      <c r="L22" s="289"/>
      <c r="M22" s="278">
        <f>G22*2</f>
        <v>8</v>
      </c>
      <c r="N22" s="289"/>
      <c r="O22" s="281">
        <f>F22-H22-M22-N22</f>
        <v>44</v>
      </c>
      <c r="P22" s="150">
        <v>2</v>
      </c>
      <c r="Q22" s="152">
        <v>2</v>
      </c>
      <c r="R22" s="150"/>
      <c r="S22" s="152"/>
      <c r="T22" s="150"/>
      <c r="U22" s="152"/>
      <c r="V22" s="150"/>
      <c r="W22" s="152"/>
      <c r="X22" s="270" t="b">
        <f t="shared" si="4"/>
        <v>1</v>
      </c>
      <c r="Y22" s="310" t="b">
        <f t="shared" si="5"/>
        <v>0</v>
      </c>
      <c r="Z22" s="272" t="b">
        <f t="shared" si="6"/>
        <v>1</v>
      </c>
      <c r="AA22" s="272" t="b">
        <f t="shared" si="7"/>
        <v>1</v>
      </c>
      <c r="AB22" s="62"/>
      <c r="AC22" s="62">
        <f>AC10*2</f>
        <v>38</v>
      </c>
      <c r="AD22" s="62">
        <f>AD10*2</f>
        <v>30</v>
      </c>
      <c r="AE22" s="62">
        <f t="shared" si="9"/>
        <v>0</v>
      </c>
      <c r="AF22" s="62">
        <f t="shared" si="10"/>
        <v>0</v>
      </c>
      <c r="AG22" s="62">
        <f t="shared" si="11"/>
        <v>0</v>
      </c>
      <c r="AH22" s="62">
        <f t="shared" si="12"/>
        <v>0</v>
      </c>
      <c r="AI22" s="62">
        <f t="shared" si="13"/>
        <v>0</v>
      </c>
      <c r="AJ22" s="62">
        <f t="shared" si="14"/>
        <v>0</v>
      </c>
      <c r="AK22" s="62" t="b">
        <f t="shared" si="15"/>
        <v>1</v>
      </c>
    </row>
    <row r="23" spans="1:37" s="160" customFormat="1" ht="19.5" thickBot="1">
      <c r="A23" s="486" t="s">
        <v>1</v>
      </c>
      <c r="B23" s="486"/>
      <c r="C23" s="403">
        <v>2</v>
      </c>
      <c r="D23" s="403">
        <v>5</v>
      </c>
      <c r="E23" s="403">
        <v>0</v>
      </c>
      <c r="F23" s="403">
        <f>SUM(F12,F15,F21:F22,F18)</f>
        <v>600</v>
      </c>
      <c r="G23" s="403">
        <f aca="true" t="shared" si="19" ref="G23:W23">SUM(G12,G15,G21:G22,G18)</f>
        <v>20</v>
      </c>
      <c r="H23" s="403">
        <f t="shared" si="19"/>
        <v>292</v>
      </c>
      <c r="I23" s="403">
        <f t="shared" si="19"/>
        <v>106</v>
      </c>
      <c r="J23" s="403">
        <f t="shared" si="19"/>
        <v>116</v>
      </c>
      <c r="K23" s="403">
        <f t="shared" si="19"/>
        <v>70</v>
      </c>
      <c r="L23" s="403">
        <f t="shared" si="19"/>
        <v>0</v>
      </c>
      <c r="M23" s="403">
        <f t="shared" si="19"/>
        <v>40</v>
      </c>
      <c r="N23" s="403">
        <f t="shared" si="19"/>
        <v>60</v>
      </c>
      <c r="O23" s="403">
        <f t="shared" si="19"/>
        <v>208</v>
      </c>
      <c r="P23" s="403">
        <f t="shared" si="19"/>
        <v>7</v>
      </c>
      <c r="Q23" s="403">
        <f t="shared" si="19"/>
        <v>9</v>
      </c>
      <c r="R23" s="403">
        <f t="shared" si="19"/>
        <v>4</v>
      </c>
      <c r="S23" s="403">
        <f t="shared" si="19"/>
        <v>0</v>
      </c>
      <c r="T23" s="403">
        <f t="shared" si="19"/>
        <v>0</v>
      </c>
      <c r="U23" s="403">
        <f t="shared" si="19"/>
        <v>0</v>
      </c>
      <c r="V23" s="403">
        <f t="shared" si="19"/>
        <v>0</v>
      </c>
      <c r="W23" s="403">
        <f t="shared" si="19"/>
        <v>0</v>
      </c>
      <c r="X23" s="270" t="b">
        <f aca="true" t="shared" si="20" ref="X23:X79">P23+Q23+R23+S23+T23+U23+V23+W23=G23</f>
        <v>1</v>
      </c>
      <c r="Y23" s="271"/>
      <c r="Z23" s="272"/>
      <c r="AA23" s="272" t="b">
        <f aca="true" t="shared" si="21" ref="AA23:AA79">F23-H23-M23-N23=O23</f>
        <v>1</v>
      </c>
      <c r="AB23" s="62"/>
      <c r="AC23" s="62"/>
      <c r="AD23" s="62"/>
      <c r="AE23" s="62"/>
      <c r="AF23" s="62"/>
      <c r="AG23" s="62"/>
      <c r="AH23" s="62"/>
      <c r="AI23" s="62"/>
      <c r="AJ23" s="62"/>
      <c r="AK23" s="62"/>
    </row>
    <row r="24" spans="1:27" s="62" customFormat="1" ht="19.5" thickBot="1">
      <c r="A24" s="167" t="s">
        <v>240</v>
      </c>
      <c r="B24" s="98"/>
      <c r="C24" s="99"/>
      <c r="D24" s="100"/>
      <c r="E24" s="100"/>
      <c r="F24" s="100"/>
      <c r="G24" s="100"/>
      <c r="H24" s="101"/>
      <c r="I24" s="102"/>
      <c r="J24" s="102"/>
      <c r="K24" s="103"/>
      <c r="L24" s="103"/>
      <c r="M24" s="101"/>
      <c r="N24" s="101"/>
      <c r="O24" s="101"/>
      <c r="P24" s="104"/>
      <c r="Q24" s="104"/>
      <c r="R24" s="104"/>
      <c r="S24" s="104"/>
      <c r="T24" s="104"/>
      <c r="U24" s="104"/>
      <c r="V24" s="104"/>
      <c r="W24" s="105"/>
      <c r="X24" s="270"/>
      <c r="Y24" s="271"/>
      <c r="Z24" s="272"/>
      <c r="AA24" s="272"/>
    </row>
    <row r="25" spans="1:37" s="62" customFormat="1" ht="18.75">
      <c r="A25" s="76" t="s">
        <v>45</v>
      </c>
      <c r="B25" s="106" t="s">
        <v>186</v>
      </c>
      <c r="C25" s="76">
        <v>1</v>
      </c>
      <c r="D25" s="78"/>
      <c r="E25" s="79"/>
      <c r="F25" s="185">
        <f>G25*30</f>
        <v>120</v>
      </c>
      <c r="G25" s="186">
        <f>SUM(G26:G28)</f>
        <v>4</v>
      </c>
      <c r="H25" s="293">
        <f aca="true" t="shared" si="22" ref="H25:O25">SUM(H26:H28)</f>
        <v>56</v>
      </c>
      <c r="I25" s="294">
        <f t="shared" si="22"/>
        <v>24</v>
      </c>
      <c r="J25" s="294"/>
      <c r="K25" s="294">
        <f t="shared" si="22"/>
        <v>32</v>
      </c>
      <c r="L25" s="283"/>
      <c r="M25" s="293">
        <f t="shared" si="22"/>
        <v>8</v>
      </c>
      <c r="N25" s="283">
        <f t="shared" si="22"/>
        <v>30</v>
      </c>
      <c r="O25" s="297">
        <f t="shared" si="22"/>
        <v>26</v>
      </c>
      <c r="P25" s="81">
        <v>4</v>
      </c>
      <c r="Q25" s="82"/>
      <c r="R25" s="81"/>
      <c r="S25" s="82"/>
      <c r="T25" s="81"/>
      <c r="U25" s="82"/>
      <c r="V25" s="81"/>
      <c r="W25" s="82"/>
      <c r="X25" s="270" t="b">
        <f t="shared" si="20"/>
        <v>1</v>
      </c>
      <c r="Y25" s="271" t="b">
        <f aca="true" t="shared" si="23" ref="Y25:Y68">G25*14=H25</f>
        <v>1</v>
      </c>
      <c r="Z25" s="272" t="b">
        <f aca="true" t="shared" si="24" ref="Z25:Z68">G25*2=M25</f>
        <v>1</v>
      </c>
      <c r="AA25" s="272" t="b">
        <f t="shared" si="21"/>
        <v>1</v>
      </c>
      <c r="AC25" s="62">
        <f aca="true" t="shared" si="25" ref="AC25:AJ25">P25*14</f>
        <v>56</v>
      </c>
      <c r="AD25" s="62">
        <f t="shared" si="25"/>
        <v>0</v>
      </c>
      <c r="AE25" s="62">
        <f t="shared" si="25"/>
        <v>0</v>
      </c>
      <c r="AF25" s="62">
        <f t="shared" si="25"/>
        <v>0</v>
      </c>
      <c r="AG25" s="62">
        <f t="shared" si="25"/>
        <v>0</v>
      </c>
      <c r="AH25" s="62">
        <f t="shared" si="25"/>
        <v>0</v>
      </c>
      <c r="AI25" s="62">
        <f t="shared" si="25"/>
        <v>0</v>
      </c>
      <c r="AJ25" s="62">
        <f t="shared" si="25"/>
        <v>0</v>
      </c>
      <c r="AK25" s="62" t="b">
        <f>AC25+AD25+AE25+AF25+AG25+AH25+AI25+AJ25=H25</f>
        <v>1</v>
      </c>
    </row>
    <row r="26" spans="1:37" s="62" customFormat="1" ht="18.75">
      <c r="A26" s="348"/>
      <c r="B26" s="389" t="s">
        <v>185</v>
      </c>
      <c r="C26" s="350"/>
      <c r="D26" s="351"/>
      <c r="E26" s="362"/>
      <c r="F26" s="107">
        <f>G26*30</f>
        <v>60</v>
      </c>
      <c r="G26" s="94">
        <v>2</v>
      </c>
      <c r="H26" s="274">
        <f>I26+J26+K26+L26</f>
        <v>28</v>
      </c>
      <c r="I26" s="275">
        <v>12</v>
      </c>
      <c r="J26" s="275"/>
      <c r="K26" s="275">
        <v>16</v>
      </c>
      <c r="L26" s="276"/>
      <c r="M26" s="274">
        <f>G26*2</f>
        <v>4</v>
      </c>
      <c r="N26" s="276">
        <v>20</v>
      </c>
      <c r="O26" s="277">
        <f>F26-H26-M26-N26</f>
        <v>8</v>
      </c>
      <c r="P26" s="83" t="s">
        <v>155</v>
      </c>
      <c r="Q26" s="84"/>
      <c r="R26" s="83"/>
      <c r="S26" s="84"/>
      <c r="T26" s="83"/>
      <c r="U26" s="84"/>
      <c r="V26" s="83"/>
      <c r="W26" s="84"/>
      <c r="X26" s="270" t="e">
        <f t="shared" si="20"/>
        <v>#VALUE!</v>
      </c>
      <c r="Y26" s="271" t="b">
        <f t="shared" si="23"/>
        <v>1</v>
      </c>
      <c r="Z26" s="272" t="b">
        <f t="shared" si="24"/>
        <v>1</v>
      </c>
      <c r="AA26" s="272" t="b">
        <f t="shared" si="21"/>
        <v>1</v>
      </c>
      <c r="AC26" s="309">
        <v>28</v>
      </c>
      <c r="AD26" s="309">
        <f aca="true" t="shared" si="26" ref="AD26:AJ28">Q26*14</f>
        <v>0</v>
      </c>
      <c r="AE26" s="309">
        <f t="shared" si="26"/>
        <v>0</v>
      </c>
      <c r="AF26" s="309">
        <f t="shared" si="26"/>
        <v>0</v>
      </c>
      <c r="AG26" s="309">
        <f t="shared" si="26"/>
        <v>0</v>
      </c>
      <c r="AH26" s="309">
        <f t="shared" si="26"/>
        <v>0</v>
      </c>
      <c r="AI26" s="309">
        <f t="shared" si="26"/>
        <v>0</v>
      </c>
      <c r="AJ26" s="309">
        <f t="shared" si="26"/>
        <v>0</v>
      </c>
      <c r="AK26" s="62" t="b">
        <f>AC26+AD26+AE26+AF26+AG26+AH26+AI26+AJ26=H26</f>
        <v>1</v>
      </c>
    </row>
    <row r="27" spans="1:37" s="62" customFormat="1" ht="18.75">
      <c r="A27" s="515"/>
      <c r="B27" s="389" t="s">
        <v>218</v>
      </c>
      <c r="C27" s="355"/>
      <c r="D27" s="356"/>
      <c r="E27" s="383"/>
      <c r="F27" s="107">
        <f>G27*30</f>
        <v>30</v>
      </c>
      <c r="G27" s="94">
        <v>1</v>
      </c>
      <c r="H27" s="274">
        <f>I27+J27+K27+L27</f>
        <v>14</v>
      </c>
      <c r="I27" s="275">
        <v>6</v>
      </c>
      <c r="J27" s="275"/>
      <c r="K27" s="275">
        <v>8</v>
      </c>
      <c r="L27" s="276"/>
      <c r="M27" s="274">
        <f>G27*2</f>
        <v>2</v>
      </c>
      <c r="N27" s="276">
        <v>5</v>
      </c>
      <c r="O27" s="277">
        <f>F27-H27-M27-N27</f>
        <v>9</v>
      </c>
      <c r="P27" s="83" t="s">
        <v>155</v>
      </c>
      <c r="Q27" s="84"/>
      <c r="R27" s="83"/>
      <c r="S27" s="84"/>
      <c r="T27" s="83"/>
      <c r="U27" s="84"/>
      <c r="V27" s="83"/>
      <c r="W27" s="84"/>
      <c r="X27" s="270" t="e">
        <f t="shared" si="20"/>
        <v>#VALUE!</v>
      </c>
      <c r="Y27" s="271" t="b">
        <f t="shared" si="23"/>
        <v>1</v>
      </c>
      <c r="Z27" s="272" t="b">
        <f t="shared" si="24"/>
        <v>1</v>
      </c>
      <c r="AA27" s="272" t="b">
        <f t="shared" si="21"/>
        <v>1</v>
      </c>
      <c r="AC27" s="309">
        <v>14</v>
      </c>
      <c r="AD27" s="309">
        <f t="shared" si="26"/>
        <v>0</v>
      </c>
      <c r="AE27" s="309">
        <f t="shared" si="26"/>
        <v>0</v>
      </c>
      <c r="AF27" s="309">
        <f t="shared" si="26"/>
        <v>0</v>
      </c>
      <c r="AG27" s="309">
        <f t="shared" si="26"/>
        <v>0</v>
      </c>
      <c r="AH27" s="309">
        <f t="shared" si="26"/>
        <v>0</v>
      </c>
      <c r="AI27" s="309">
        <f t="shared" si="26"/>
        <v>0</v>
      </c>
      <c r="AJ27" s="309">
        <f t="shared" si="26"/>
        <v>0</v>
      </c>
      <c r="AK27" s="62" t="b">
        <f>AC27+AD27+AE27+AF27+AG27+AH27+AI27+AJ27=H27</f>
        <v>1</v>
      </c>
    </row>
    <row r="28" spans="1:37" s="62" customFormat="1" ht="19.5" thickBot="1">
      <c r="A28" s="516"/>
      <c r="B28" s="390" t="s">
        <v>184</v>
      </c>
      <c r="C28" s="385"/>
      <c r="D28" s="386"/>
      <c r="E28" s="387"/>
      <c r="F28" s="107">
        <f>G28*30</f>
        <v>30</v>
      </c>
      <c r="G28" s="292">
        <v>1</v>
      </c>
      <c r="H28" s="274">
        <f>I28+J28+K28+L28</f>
        <v>14</v>
      </c>
      <c r="I28" s="295">
        <v>6</v>
      </c>
      <c r="J28" s="295"/>
      <c r="K28" s="295">
        <v>8</v>
      </c>
      <c r="L28" s="296"/>
      <c r="M28" s="274">
        <f>G28*2</f>
        <v>2</v>
      </c>
      <c r="N28" s="296">
        <v>5</v>
      </c>
      <c r="O28" s="277">
        <f>F28-H28-M28-N28</f>
        <v>9</v>
      </c>
      <c r="P28" s="298" t="s">
        <v>155</v>
      </c>
      <c r="Q28" s="299"/>
      <c r="R28" s="298"/>
      <c r="S28" s="299"/>
      <c r="T28" s="298"/>
      <c r="U28" s="299"/>
      <c r="V28" s="298"/>
      <c r="W28" s="299"/>
      <c r="X28" s="270" t="e">
        <f t="shared" si="20"/>
        <v>#VALUE!</v>
      </c>
      <c r="Y28" s="271" t="b">
        <f t="shared" si="23"/>
        <v>1</v>
      </c>
      <c r="Z28" s="272" t="b">
        <f t="shared" si="24"/>
        <v>1</v>
      </c>
      <c r="AA28" s="272" t="b">
        <f t="shared" si="21"/>
        <v>1</v>
      </c>
      <c r="AC28" s="309">
        <v>14</v>
      </c>
      <c r="AD28" s="309">
        <f t="shared" si="26"/>
        <v>0</v>
      </c>
      <c r="AE28" s="309">
        <f t="shared" si="26"/>
        <v>0</v>
      </c>
      <c r="AF28" s="309">
        <f t="shared" si="26"/>
        <v>0</v>
      </c>
      <c r="AG28" s="309">
        <f t="shared" si="26"/>
        <v>0</v>
      </c>
      <c r="AH28" s="309">
        <f t="shared" si="26"/>
        <v>0</v>
      </c>
      <c r="AI28" s="309">
        <f t="shared" si="26"/>
        <v>0</v>
      </c>
      <c r="AJ28" s="309">
        <f t="shared" si="26"/>
        <v>0</v>
      </c>
      <c r="AK28" s="62" t="b">
        <f>AC28+AD28+AE28+AF28+AG28+AH28+AI28+AJ28=H28</f>
        <v>1</v>
      </c>
    </row>
    <row r="29" spans="1:27" s="62" customFormat="1" ht="19.5" thickBot="1">
      <c r="A29" s="176"/>
      <c r="B29" s="202" t="s">
        <v>205</v>
      </c>
      <c r="C29" s="177"/>
      <c r="D29" s="171"/>
      <c r="E29" s="171"/>
      <c r="F29" s="171"/>
      <c r="G29" s="171"/>
      <c r="H29" s="178"/>
      <c r="I29" s="179"/>
      <c r="J29" s="179"/>
      <c r="K29" s="179"/>
      <c r="L29" s="179"/>
      <c r="M29" s="178"/>
      <c r="N29" s="178"/>
      <c r="O29" s="178"/>
      <c r="P29" s="180"/>
      <c r="Q29" s="180"/>
      <c r="R29" s="180"/>
      <c r="S29" s="180"/>
      <c r="T29" s="180"/>
      <c r="U29" s="180"/>
      <c r="V29" s="180"/>
      <c r="W29" s="181"/>
      <c r="X29" s="270"/>
      <c r="Y29" s="271"/>
      <c r="Z29" s="272"/>
      <c r="AA29" s="272"/>
    </row>
    <row r="30" spans="1:37" ht="18.75">
      <c r="A30" s="127" t="s">
        <v>75</v>
      </c>
      <c r="B30" s="77" t="s">
        <v>187</v>
      </c>
      <c r="C30" s="127">
        <v>2</v>
      </c>
      <c r="D30" s="128"/>
      <c r="E30" s="129"/>
      <c r="F30" s="153">
        <f aca="true" t="shared" si="27" ref="F30:F35">30*G30</f>
        <v>120</v>
      </c>
      <c r="G30" s="187">
        <v>4</v>
      </c>
      <c r="H30" s="81">
        <f aca="true" t="shared" si="28" ref="H30:H35">I30+J30+K30+L30</f>
        <v>56</v>
      </c>
      <c r="I30" s="128">
        <v>16</v>
      </c>
      <c r="J30" s="128">
        <v>40</v>
      </c>
      <c r="K30" s="128"/>
      <c r="L30" s="129"/>
      <c r="M30" s="127">
        <f aca="true" t="shared" si="29" ref="M30:M35">G30*2</f>
        <v>8</v>
      </c>
      <c r="N30" s="129">
        <v>30</v>
      </c>
      <c r="O30" s="162">
        <f aca="true" t="shared" si="30" ref="O30:O35">F30-H30-M30-N30</f>
        <v>26</v>
      </c>
      <c r="P30" s="127">
        <v>2</v>
      </c>
      <c r="Q30" s="129">
        <v>2</v>
      </c>
      <c r="R30" s="127"/>
      <c r="S30" s="182"/>
      <c r="T30" s="184"/>
      <c r="U30" s="182"/>
      <c r="V30" s="184"/>
      <c r="W30" s="182"/>
      <c r="X30" s="270" t="b">
        <f t="shared" si="20"/>
        <v>1</v>
      </c>
      <c r="Y30" s="271" t="b">
        <f t="shared" si="23"/>
        <v>1</v>
      </c>
      <c r="Z30" s="272" t="b">
        <f t="shared" si="24"/>
        <v>1</v>
      </c>
      <c r="AA30" s="272" t="b">
        <f t="shared" si="21"/>
        <v>1</v>
      </c>
      <c r="AB30" s="62"/>
      <c r="AC30" s="62">
        <f aca="true" t="shared" si="31" ref="AC30:AC35">P30*14</f>
        <v>28</v>
      </c>
      <c r="AD30" s="62">
        <f aca="true" t="shared" si="32" ref="AD30:AD35">Q30*14</f>
        <v>28</v>
      </c>
      <c r="AE30" s="62">
        <f aca="true" t="shared" si="33" ref="AE30:AE35">R30*14</f>
        <v>0</v>
      </c>
      <c r="AF30" s="62">
        <f aca="true" t="shared" si="34" ref="AF30:AJ32">S30*14</f>
        <v>0</v>
      </c>
      <c r="AG30" s="62">
        <f t="shared" si="34"/>
        <v>0</v>
      </c>
      <c r="AH30" s="62">
        <f t="shared" si="34"/>
        <v>0</v>
      </c>
      <c r="AI30" s="62">
        <f t="shared" si="34"/>
        <v>0</v>
      </c>
      <c r="AJ30" s="62">
        <f t="shared" si="34"/>
        <v>0</v>
      </c>
      <c r="AK30" s="62" t="b">
        <f aca="true" t="shared" si="35" ref="AK30:AK35">AC30+AD30+AE30+AF30+AG30+AH30+AI30+AJ30=H30</f>
        <v>1</v>
      </c>
    </row>
    <row r="31" spans="1:37" ht="18.75">
      <c r="A31" s="399" t="s">
        <v>46</v>
      </c>
      <c r="B31" s="244" t="s">
        <v>181</v>
      </c>
      <c r="C31" s="138"/>
      <c r="D31" s="111">
        <v>1</v>
      </c>
      <c r="E31" s="139"/>
      <c r="F31" s="155">
        <f t="shared" si="27"/>
        <v>60</v>
      </c>
      <c r="G31" s="188">
        <v>2</v>
      </c>
      <c r="H31" s="92">
        <f t="shared" si="28"/>
        <v>28</v>
      </c>
      <c r="I31" s="111">
        <v>8</v>
      </c>
      <c r="J31" s="111">
        <v>20</v>
      </c>
      <c r="K31" s="111"/>
      <c r="L31" s="139"/>
      <c r="M31" s="138">
        <f t="shared" si="29"/>
        <v>4</v>
      </c>
      <c r="N31" s="139"/>
      <c r="O31" s="164">
        <f t="shared" si="30"/>
        <v>28</v>
      </c>
      <c r="P31" s="138">
        <v>2</v>
      </c>
      <c r="Q31" s="139"/>
      <c r="R31" s="138"/>
      <c r="S31" s="159"/>
      <c r="T31" s="158"/>
      <c r="U31" s="159"/>
      <c r="V31" s="158"/>
      <c r="W31" s="159"/>
      <c r="X31" s="270" t="b">
        <f t="shared" si="20"/>
        <v>1</v>
      </c>
      <c r="Y31" s="271" t="b">
        <f t="shared" si="23"/>
        <v>1</v>
      </c>
      <c r="Z31" s="272" t="b">
        <f t="shared" si="24"/>
        <v>1</v>
      </c>
      <c r="AA31" s="272" t="b">
        <f t="shared" si="21"/>
        <v>1</v>
      </c>
      <c r="AB31" s="62"/>
      <c r="AC31" s="62">
        <f t="shared" si="31"/>
        <v>28</v>
      </c>
      <c r="AD31" s="62">
        <f t="shared" si="32"/>
        <v>0</v>
      </c>
      <c r="AE31" s="62">
        <f t="shared" si="33"/>
        <v>0</v>
      </c>
      <c r="AF31" s="62">
        <f t="shared" si="34"/>
        <v>0</v>
      </c>
      <c r="AG31" s="62">
        <f t="shared" si="34"/>
        <v>0</v>
      </c>
      <c r="AH31" s="62">
        <f t="shared" si="34"/>
        <v>0</v>
      </c>
      <c r="AI31" s="62">
        <f t="shared" si="34"/>
        <v>0</v>
      </c>
      <c r="AJ31" s="62">
        <f t="shared" si="34"/>
        <v>0</v>
      </c>
      <c r="AK31" s="62" t="b">
        <f t="shared" si="35"/>
        <v>1</v>
      </c>
    </row>
    <row r="32" spans="1:37" s="62" customFormat="1" ht="18.75">
      <c r="A32" s="399" t="s">
        <v>47</v>
      </c>
      <c r="B32" s="244" t="s">
        <v>153</v>
      </c>
      <c r="C32" s="90"/>
      <c r="D32" s="109">
        <v>1</v>
      </c>
      <c r="E32" s="91"/>
      <c r="F32" s="155">
        <f t="shared" si="27"/>
        <v>60</v>
      </c>
      <c r="G32" s="156">
        <v>2</v>
      </c>
      <c r="H32" s="92">
        <f t="shared" si="28"/>
        <v>28</v>
      </c>
      <c r="I32" s="163">
        <v>8</v>
      </c>
      <c r="J32" s="163">
        <v>20</v>
      </c>
      <c r="K32" s="163"/>
      <c r="L32" s="93"/>
      <c r="M32" s="138">
        <f t="shared" si="29"/>
        <v>4</v>
      </c>
      <c r="N32" s="93"/>
      <c r="O32" s="164">
        <f t="shared" si="30"/>
        <v>28</v>
      </c>
      <c r="P32" s="90">
        <v>2</v>
      </c>
      <c r="Q32" s="91"/>
      <c r="R32" s="90"/>
      <c r="S32" s="91"/>
      <c r="T32" s="90"/>
      <c r="U32" s="91"/>
      <c r="V32" s="90"/>
      <c r="W32" s="91"/>
      <c r="X32" s="270" t="b">
        <f t="shared" si="20"/>
        <v>1</v>
      </c>
      <c r="Y32" s="271" t="b">
        <f t="shared" si="23"/>
        <v>1</v>
      </c>
      <c r="Z32" s="272" t="b">
        <f t="shared" si="24"/>
        <v>1</v>
      </c>
      <c r="AA32" s="272" t="b">
        <f t="shared" si="21"/>
        <v>1</v>
      </c>
      <c r="AC32" s="62">
        <f t="shared" si="31"/>
        <v>28</v>
      </c>
      <c r="AD32" s="62">
        <f t="shared" si="32"/>
        <v>0</v>
      </c>
      <c r="AE32" s="62">
        <f t="shared" si="33"/>
        <v>0</v>
      </c>
      <c r="AF32" s="62">
        <f t="shared" si="34"/>
        <v>0</v>
      </c>
      <c r="AG32" s="62">
        <f t="shared" si="34"/>
        <v>0</v>
      </c>
      <c r="AH32" s="62">
        <f t="shared" si="34"/>
        <v>0</v>
      </c>
      <c r="AI32" s="62">
        <f t="shared" si="34"/>
        <v>0</v>
      </c>
      <c r="AJ32" s="62">
        <f t="shared" si="34"/>
        <v>0</v>
      </c>
      <c r="AK32" s="62" t="b">
        <f t="shared" si="35"/>
        <v>1</v>
      </c>
    </row>
    <row r="33" spans="1:40" s="62" customFormat="1" ht="18.75">
      <c r="A33" s="138" t="s">
        <v>48</v>
      </c>
      <c r="B33" s="86" t="s">
        <v>176</v>
      </c>
      <c r="C33" s="90">
        <v>4.6</v>
      </c>
      <c r="D33" s="417" t="s">
        <v>265</v>
      </c>
      <c r="E33" s="91"/>
      <c r="F33" s="155">
        <f t="shared" si="27"/>
        <v>360</v>
      </c>
      <c r="G33" s="156">
        <v>12</v>
      </c>
      <c r="H33" s="92">
        <f t="shared" si="28"/>
        <v>198</v>
      </c>
      <c r="I33" s="163"/>
      <c r="J33" s="163">
        <f>AN33</f>
        <v>198</v>
      </c>
      <c r="K33" s="163"/>
      <c r="L33" s="93"/>
      <c r="M33" s="138">
        <f t="shared" si="29"/>
        <v>24</v>
      </c>
      <c r="N33" s="93">
        <v>60</v>
      </c>
      <c r="O33" s="164">
        <f t="shared" si="30"/>
        <v>78</v>
      </c>
      <c r="P33" s="92">
        <v>2</v>
      </c>
      <c r="Q33" s="93">
        <v>2</v>
      </c>
      <c r="R33" s="92">
        <v>2</v>
      </c>
      <c r="S33" s="93">
        <v>2</v>
      </c>
      <c r="T33" s="92">
        <v>2</v>
      </c>
      <c r="U33" s="93">
        <v>2</v>
      </c>
      <c r="V33" s="92"/>
      <c r="W33" s="93"/>
      <c r="X33" s="270" t="b">
        <f t="shared" si="20"/>
        <v>1</v>
      </c>
      <c r="Y33" s="310" t="b">
        <f t="shared" si="23"/>
        <v>0</v>
      </c>
      <c r="Z33" s="272" t="b">
        <f t="shared" si="24"/>
        <v>1</v>
      </c>
      <c r="AA33" s="272" t="b">
        <f t="shared" si="21"/>
        <v>1</v>
      </c>
      <c r="AC33" s="62">
        <f aca="true" t="shared" si="36" ref="AC33:AH33">AC10*2</f>
        <v>38</v>
      </c>
      <c r="AD33" s="62">
        <f t="shared" si="36"/>
        <v>30</v>
      </c>
      <c r="AE33" s="62">
        <f t="shared" si="36"/>
        <v>36</v>
      </c>
      <c r="AF33" s="62">
        <f t="shared" si="36"/>
        <v>30</v>
      </c>
      <c r="AG33" s="62">
        <f t="shared" si="36"/>
        <v>36</v>
      </c>
      <c r="AH33" s="62">
        <f t="shared" si="36"/>
        <v>28</v>
      </c>
      <c r="AI33" s="62">
        <f>V33*14</f>
        <v>0</v>
      </c>
      <c r="AJ33" s="62">
        <f>W33*14</f>
        <v>0</v>
      </c>
      <c r="AK33" s="62" t="b">
        <f t="shared" si="35"/>
        <v>1</v>
      </c>
      <c r="AL33" s="255" t="s">
        <v>230</v>
      </c>
      <c r="AN33" s="62">
        <f>SUM(AC33:AJ33)</f>
        <v>198</v>
      </c>
    </row>
    <row r="34" spans="1:40" s="62" customFormat="1" ht="37.5">
      <c r="A34" s="138" t="s">
        <v>49</v>
      </c>
      <c r="B34" s="244" t="s">
        <v>241</v>
      </c>
      <c r="C34" s="85">
        <v>8</v>
      </c>
      <c r="D34" s="109">
        <v>6</v>
      </c>
      <c r="E34" s="91"/>
      <c r="F34" s="155">
        <f t="shared" si="27"/>
        <v>240</v>
      </c>
      <c r="G34" s="189">
        <v>8</v>
      </c>
      <c r="H34" s="92">
        <f t="shared" si="28"/>
        <v>114</v>
      </c>
      <c r="I34" s="163"/>
      <c r="J34" s="163">
        <f>AN34</f>
        <v>114</v>
      </c>
      <c r="K34" s="163"/>
      <c r="L34" s="93"/>
      <c r="M34" s="138">
        <f t="shared" si="29"/>
        <v>16</v>
      </c>
      <c r="N34" s="93">
        <v>30</v>
      </c>
      <c r="O34" s="164">
        <f t="shared" si="30"/>
        <v>80</v>
      </c>
      <c r="P34" s="92"/>
      <c r="Q34" s="93"/>
      <c r="R34" s="92"/>
      <c r="S34" s="93"/>
      <c r="T34" s="92">
        <v>2</v>
      </c>
      <c r="U34" s="93">
        <v>2</v>
      </c>
      <c r="V34" s="92">
        <v>2</v>
      </c>
      <c r="W34" s="93">
        <v>2</v>
      </c>
      <c r="X34" s="270" t="b">
        <f t="shared" si="20"/>
        <v>1</v>
      </c>
      <c r="Y34" s="310" t="b">
        <f t="shared" si="23"/>
        <v>0</v>
      </c>
      <c r="Z34" s="272" t="b">
        <f t="shared" si="24"/>
        <v>1</v>
      </c>
      <c r="AA34" s="272" t="b">
        <f t="shared" si="21"/>
        <v>1</v>
      </c>
      <c r="AC34" s="62">
        <f t="shared" si="31"/>
        <v>0</v>
      </c>
      <c r="AD34" s="62">
        <f t="shared" si="32"/>
        <v>0</v>
      </c>
      <c r="AE34" s="62">
        <f t="shared" si="33"/>
        <v>0</v>
      </c>
      <c r="AF34" s="62">
        <f>S34*14</f>
        <v>0</v>
      </c>
      <c r="AG34" s="62">
        <f>AG10*2</f>
        <v>36</v>
      </c>
      <c r="AH34" s="62">
        <f>AH10*2</f>
        <v>28</v>
      </c>
      <c r="AI34" s="62">
        <f>AI10*2</f>
        <v>30</v>
      </c>
      <c r="AJ34" s="62">
        <f>AJ10*2</f>
        <v>20</v>
      </c>
      <c r="AK34" s="62" t="b">
        <f t="shared" si="35"/>
        <v>1</v>
      </c>
      <c r="AL34" s="255" t="s">
        <v>230</v>
      </c>
      <c r="AN34" s="62">
        <f>SUM(AC34:AJ34)</f>
        <v>114</v>
      </c>
    </row>
    <row r="35" spans="1:40" s="62" customFormat="1" ht="19.5" thickBot="1">
      <c r="A35" s="150" t="s">
        <v>50</v>
      </c>
      <c r="B35" s="112" t="s">
        <v>177</v>
      </c>
      <c r="C35" s="183">
        <v>6.8</v>
      </c>
      <c r="D35" s="141">
        <v>4</v>
      </c>
      <c r="E35" s="113"/>
      <c r="F35" s="155">
        <f t="shared" si="27"/>
        <v>300</v>
      </c>
      <c r="G35" s="190">
        <v>10</v>
      </c>
      <c r="H35" s="92">
        <f t="shared" si="28"/>
        <v>144</v>
      </c>
      <c r="I35" s="119"/>
      <c r="J35" s="193">
        <f>AN35</f>
        <v>144</v>
      </c>
      <c r="K35" s="119"/>
      <c r="L35" s="120"/>
      <c r="M35" s="138">
        <f t="shared" si="29"/>
        <v>20</v>
      </c>
      <c r="N35" s="115">
        <v>60</v>
      </c>
      <c r="O35" s="164">
        <f t="shared" si="30"/>
        <v>76</v>
      </c>
      <c r="P35" s="114"/>
      <c r="Q35" s="115"/>
      <c r="R35" s="114"/>
      <c r="S35" s="115">
        <v>2</v>
      </c>
      <c r="T35" s="114">
        <v>2</v>
      </c>
      <c r="U35" s="115">
        <v>2</v>
      </c>
      <c r="V35" s="114">
        <v>2</v>
      </c>
      <c r="W35" s="115">
        <v>2</v>
      </c>
      <c r="X35" s="270" t="b">
        <f t="shared" si="20"/>
        <v>1</v>
      </c>
      <c r="Y35" s="310" t="b">
        <f t="shared" si="23"/>
        <v>0</v>
      </c>
      <c r="Z35" s="272" t="b">
        <f t="shared" si="24"/>
        <v>1</v>
      </c>
      <c r="AA35" s="272" t="b">
        <f t="shared" si="21"/>
        <v>1</v>
      </c>
      <c r="AC35" s="62">
        <f t="shared" si="31"/>
        <v>0</v>
      </c>
      <c r="AD35" s="62">
        <f t="shared" si="32"/>
        <v>0</v>
      </c>
      <c r="AE35" s="62">
        <f t="shared" si="33"/>
        <v>0</v>
      </c>
      <c r="AF35" s="62">
        <f>AF10*2</f>
        <v>30</v>
      </c>
      <c r="AG35" s="62">
        <f>AG10*2</f>
        <v>36</v>
      </c>
      <c r="AH35" s="62">
        <f>AH10*2</f>
        <v>28</v>
      </c>
      <c r="AI35" s="62">
        <f>AI10*2</f>
        <v>30</v>
      </c>
      <c r="AJ35" s="62">
        <f>AJ10*2</f>
        <v>20</v>
      </c>
      <c r="AK35" s="62" t="b">
        <f t="shared" si="35"/>
        <v>1</v>
      </c>
      <c r="AL35" s="255" t="s">
        <v>230</v>
      </c>
      <c r="AN35" s="62">
        <f>SUM(AC35:AJ35)</f>
        <v>144</v>
      </c>
    </row>
    <row r="36" spans="1:27" s="62" customFormat="1" ht="19.5" thickBot="1">
      <c r="A36" s="168"/>
      <c r="B36" s="202" t="s">
        <v>206</v>
      </c>
      <c r="C36" s="169"/>
      <c r="D36" s="170"/>
      <c r="E36" s="171"/>
      <c r="F36" s="170"/>
      <c r="G36" s="170"/>
      <c r="H36" s="172"/>
      <c r="I36" s="173"/>
      <c r="J36" s="173"/>
      <c r="K36" s="173"/>
      <c r="L36" s="173"/>
      <c r="M36" s="172"/>
      <c r="N36" s="172"/>
      <c r="O36" s="172"/>
      <c r="P36" s="174"/>
      <c r="Q36" s="174"/>
      <c r="R36" s="174"/>
      <c r="S36" s="174"/>
      <c r="T36" s="174"/>
      <c r="U36" s="174"/>
      <c r="V36" s="174"/>
      <c r="W36" s="175"/>
      <c r="X36" s="270"/>
      <c r="Y36" s="271"/>
      <c r="Z36" s="272"/>
      <c r="AA36" s="272"/>
    </row>
    <row r="37" spans="1:37" s="62" customFormat="1" ht="18.75">
      <c r="A37" s="76" t="s">
        <v>51</v>
      </c>
      <c r="B37" s="106" t="s">
        <v>178</v>
      </c>
      <c r="C37" s="76">
        <v>1</v>
      </c>
      <c r="D37" s="78"/>
      <c r="E37" s="300"/>
      <c r="F37" s="153">
        <f>G37*30</f>
        <v>150</v>
      </c>
      <c r="G37" s="154">
        <v>5</v>
      </c>
      <c r="H37" s="81">
        <f>I37+J37+K37+L37</f>
        <v>70</v>
      </c>
      <c r="I37" s="161">
        <v>36</v>
      </c>
      <c r="J37" s="161"/>
      <c r="K37" s="161">
        <v>34</v>
      </c>
      <c r="L37" s="82"/>
      <c r="M37" s="81">
        <f>G37*2</f>
        <v>10</v>
      </c>
      <c r="N37" s="82">
        <v>30</v>
      </c>
      <c r="O37" s="162">
        <f>F37-H37-M37-N37</f>
        <v>40</v>
      </c>
      <c r="P37" s="81">
        <v>5</v>
      </c>
      <c r="Q37" s="82"/>
      <c r="R37" s="81"/>
      <c r="S37" s="82"/>
      <c r="T37" s="81"/>
      <c r="U37" s="82"/>
      <c r="V37" s="81"/>
      <c r="W37" s="82"/>
      <c r="X37" s="270" t="b">
        <f t="shared" si="20"/>
        <v>1</v>
      </c>
      <c r="Y37" s="271" t="b">
        <f t="shared" si="23"/>
        <v>1</v>
      </c>
      <c r="Z37" s="272" t="b">
        <f t="shared" si="24"/>
        <v>1</v>
      </c>
      <c r="AA37" s="272" t="b">
        <f t="shared" si="21"/>
        <v>1</v>
      </c>
      <c r="AC37" s="62">
        <f aca="true" t="shared" si="37" ref="AC37:AJ38">P37*14</f>
        <v>70</v>
      </c>
      <c r="AD37" s="62">
        <f t="shared" si="37"/>
        <v>0</v>
      </c>
      <c r="AE37" s="62">
        <f t="shared" si="37"/>
        <v>0</v>
      </c>
      <c r="AF37" s="62">
        <f t="shared" si="37"/>
        <v>0</v>
      </c>
      <c r="AG37" s="62">
        <f t="shared" si="37"/>
        <v>0</v>
      </c>
      <c r="AH37" s="62">
        <f t="shared" si="37"/>
        <v>0</v>
      </c>
      <c r="AI37" s="62">
        <f t="shared" si="37"/>
        <v>0</v>
      </c>
      <c r="AJ37" s="62">
        <f t="shared" si="37"/>
        <v>0</v>
      </c>
      <c r="AK37" s="62" t="b">
        <f aca="true" t="shared" si="38" ref="AK37:AK44">AC37+AD37+AE37+AF37+AG37+AH37+AI37+AJ37=H37</f>
        <v>1</v>
      </c>
    </row>
    <row r="38" spans="1:37" s="62" customFormat="1" ht="18.75">
      <c r="A38" s="85" t="s">
        <v>52</v>
      </c>
      <c r="B38" s="108" t="s">
        <v>74</v>
      </c>
      <c r="C38" s="90">
        <v>2</v>
      </c>
      <c r="D38" s="109"/>
      <c r="E38" s="110"/>
      <c r="F38" s="155">
        <f>G38*30</f>
        <v>180</v>
      </c>
      <c r="G38" s="189">
        <f>SUM(G39:G41)</f>
        <v>6</v>
      </c>
      <c r="H38" s="278">
        <f aca="true" t="shared" si="39" ref="H38:O38">SUM(H39:H41)</f>
        <v>84</v>
      </c>
      <c r="I38" s="279">
        <f t="shared" si="39"/>
        <v>42</v>
      </c>
      <c r="J38" s="279"/>
      <c r="K38" s="279">
        <f t="shared" si="39"/>
        <v>42</v>
      </c>
      <c r="L38" s="280"/>
      <c r="M38" s="278">
        <f t="shared" si="39"/>
        <v>12</v>
      </c>
      <c r="N38" s="280">
        <f t="shared" si="39"/>
        <v>30</v>
      </c>
      <c r="O38" s="281">
        <f t="shared" si="39"/>
        <v>54</v>
      </c>
      <c r="P38" s="92">
        <v>2</v>
      </c>
      <c r="Q38" s="93">
        <v>4</v>
      </c>
      <c r="R38" s="92"/>
      <c r="S38" s="93"/>
      <c r="T38" s="92"/>
      <c r="U38" s="93"/>
      <c r="V38" s="92"/>
      <c r="W38" s="93"/>
      <c r="X38" s="270" t="b">
        <f t="shared" si="20"/>
        <v>1</v>
      </c>
      <c r="Y38" s="271" t="b">
        <f t="shared" si="23"/>
        <v>1</v>
      </c>
      <c r="Z38" s="272" t="b">
        <f t="shared" si="24"/>
        <v>1</v>
      </c>
      <c r="AA38" s="272" t="b">
        <f t="shared" si="21"/>
        <v>1</v>
      </c>
      <c r="AC38" s="62">
        <f t="shared" si="37"/>
        <v>28</v>
      </c>
      <c r="AD38" s="62">
        <f t="shared" si="37"/>
        <v>56</v>
      </c>
      <c r="AE38" s="62">
        <f t="shared" si="37"/>
        <v>0</v>
      </c>
      <c r="AF38" s="62">
        <f t="shared" si="37"/>
        <v>0</v>
      </c>
      <c r="AG38" s="62">
        <f t="shared" si="37"/>
        <v>0</v>
      </c>
      <c r="AH38" s="62">
        <f t="shared" si="37"/>
        <v>0</v>
      </c>
      <c r="AI38" s="62">
        <f t="shared" si="37"/>
        <v>0</v>
      </c>
      <c r="AJ38" s="62">
        <f t="shared" si="37"/>
        <v>0</v>
      </c>
      <c r="AK38" s="62" t="b">
        <f t="shared" si="38"/>
        <v>1</v>
      </c>
    </row>
    <row r="39" spans="1:37" s="62" customFormat="1" ht="18.75">
      <c r="A39" s="348"/>
      <c r="B39" s="389" t="s">
        <v>170</v>
      </c>
      <c r="C39" s="364"/>
      <c r="D39" s="365"/>
      <c r="E39" s="366"/>
      <c r="F39" s="107">
        <f aca="true" t="shared" si="40" ref="F39:F44">G39*30</f>
        <v>60</v>
      </c>
      <c r="G39" s="94">
        <v>2</v>
      </c>
      <c r="H39" s="83">
        <f aca="true" t="shared" si="41" ref="H39:H44">I39+J39+K39+L39</f>
        <v>28</v>
      </c>
      <c r="I39" s="148">
        <v>14</v>
      </c>
      <c r="J39" s="148"/>
      <c r="K39" s="148">
        <v>14</v>
      </c>
      <c r="L39" s="84"/>
      <c r="M39" s="83">
        <f aca="true" t="shared" si="42" ref="M39:M44">G39*2</f>
        <v>4</v>
      </c>
      <c r="N39" s="84">
        <v>10</v>
      </c>
      <c r="O39" s="149">
        <f aca="true" t="shared" si="43" ref="O39:O44">F39-H39-M39-N39</f>
        <v>18</v>
      </c>
      <c r="P39" s="83" t="s">
        <v>155</v>
      </c>
      <c r="Q39" s="84"/>
      <c r="R39" s="83"/>
      <c r="S39" s="84"/>
      <c r="T39" s="83"/>
      <c r="U39" s="84"/>
      <c r="V39" s="83"/>
      <c r="W39" s="84"/>
      <c r="X39" s="270" t="e">
        <f t="shared" si="20"/>
        <v>#VALUE!</v>
      </c>
      <c r="Y39" s="271" t="b">
        <f t="shared" si="23"/>
        <v>1</v>
      </c>
      <c r="Z39" s="272" t="b">
        <f t="shared" si="24"/>
        <v>1</v>
      </c>
      <c r="AA39" s="272" t="b">
        <f t="shared" si="21"/>
        <v>1</v>
      </c>
      <c r="AC39" s="309">
        <v>28</v>
      </c>
      <c r="AD39" s="309">
        <f aca="true" t="shared" si="44" ref="AD39:AJ39">Q39*14</f>
        <v>0</v>
      </c>
      <c r="AE39" s="309">
        <f t="shared" si="44"/>
        <v>0</v>
      </c>
      <c r="AF39" s="309">
        <f t="shared" si="44"/>
        <v>0</v>
      </c>
      <c r="AG39" s="309">
        <f t="shared" si="44"/>
        <v>0</v>
      </c>
      <c r="AH39" s="309">
        <f t="shared" si="44"/>
        <v>0</v>
      </c>
      <c r="AI39" s="309">
        <f t="shared" si="44"/>
        <v>0</v>
      </c>
      <c r="AJ39" s="309">
        <f t="shared" si="44"/>
        <v>0</v>
      </c>
      <c r="AK39" s="309" t="b">
        <f t="shared" si="38"/>
        <v>1</v>
      </c>
    </row>
    <row r="40" spans="1:37" s="62" customFormat="1" ht="18.75">
      <c r="A40" s="354"/>
      <c r="B40" s="389" t="s">
        <v>149</v>
      </c>
      <c r="C40" s="367"/>
      <c r="D40" s="368"/>
      <c r="E40" s="369"/>
      <c r="F40" s="107">
        <f t="shared" si="40"/>
        <v>60</v>
      </c>
      <c r="G40" s="94">
        <v>2</v>
      </c>
      <c r="H40" s="83">
        <f t="shared" si="41"/>
        <v>28</v>
      </c>
      <c r="I40" s="148">
        <v>14</v>
      </c>
      <c r="J40" s="148"/>
      <c r="K40" s="148">
        <v>14</v>
      </c>
      <c r="L40" s="84"/>
      <c r="M40" s="83">
        <f t="shared" si="42"/>
        <v>4</v>
      </c>
      <c r="N40" s="84">
        <v>10</v>
      </c>
      <c r="O40" s="149">
        <f t="shared" si="43"/>
        <v>18</v>
      </c>
      <c r="P40" s="83"/>
      <c r="Q40" s="84" t="s">
        <v>155</v>
      </c>
      <c r="R40" s="83"/>
      <c r="S40" s="84"/>
      <c r="T40" s="83"/>
      <c r="U40" s="84"/>
      <c r="V40" s="83"/>
      <c r="W40" s="84"/>
      <c r="X40" s="270" t="e">
        <f t="shared" si="20"/>
        <v>#VALUE!</v>
      </c>
      <c r="Y40" s="271" t="b">
        <f t="shared" si="23"/>
        <v>1</v>
      </c>
      <c r="Z40" s="272" t="b">
        <f t="shared" si="24"/>
        <v>1</v>
      </c>
      <c r="AA40" s="272" t="b">
        <f t="shared" si="21"/>
        <v>1</v>
      </c>
      <c r="AC40" s="309">
        <f>P40*14</f>
        <v>0</v>
      </c>
      <c r="AD40" s="309">
        <v>28</v>
      </c>
      <c r="AE40" s="309">
        <f aca="true" t="shared" si="45" ref="AE40:AJ44">R40*14</f>
        <v>0</v>
      </c>
      <c r="AF40" s="309">
        <f t="shared" si="45"/>
        <v>0</v>
      </c>
      <c r="AG40" s="309">
        <f t="shared" si="45"/>
        <v>0</v>
      </c>
      <c r="AH40" s="309">
        <f t="shared" si="45"/>
        <v>0</v>
      </c>
      <c r="AI40" s="309">
        <f t="shared" si="45"/>
        <v>0</v>
      </c>
      <c r="AJ40" s="309">
        <f t="shared" si="45"/>
        <v>0</v>
      </c>
      <c r="AK40" s="309" t="b">
        <f t="shared" si="38"/>
        <v>1</v>
      </c>
    </row>
    <row r="41" spans="1:37" s="62" customFormat="1" ht="18.75">
      <c r="A41" s="349"/>
      <c r="B41" s="389" t="s">
        <v>159</v>
      </c>
      <c r="C41" s="370"/>
      <c r="D41" s="371"/>
      <c r="E41" s="372"/>
      <c r="F41" s="107">
        <f t="shared" si="40"/>
        <v>60</v>
      </c>
      <c r="G41" s="94">
        <v>2</v>
      </c>
      <c r="H41" s="83">
        <f t="shared" si="41"/>
        <v>28</v>
      </c>
      <c r="I41" s="148">
        <v>14</v>
      </c>
      <c r="J41" s="148"/>
      <c r="K41" s="148">
        <v>14</v>
      </c>
      <c r="L41" s="84"/>
      <c r="M41" s="83">
        <f t="shared" si="42"/>
        <v>4</v>
      </c>
      <c r="N41" s="84">
        <v>10</v>
      </c>
      <c r="O41" s="149">
        <f t="shared" si="43"/>
        <v>18</v>
      </c>
      <c r="P41" s="107"/>
      <c r="Q41" s="94" t="s">
        <v>155</v>
      </c>
      <c r="R41" s="107"/>
      <c r="S41" s="94"/>
      <c r="T41" s="107"/>
      <c r="U41" s="94"/>
      <c r="V41" s="107"/>
      <c r="W41" s="94"/>
      <c r="X41" s="270" t="e">
        <f t="shared" si="20"/>
        <v>#VALUE!</v>
      </c>
      <c r="Y41" s="271" t="b">
        <f t="shared" si="23"/>
        <v>1</v>
      </c>
      <c r="Z41" s="272" t="b">
        <f t="shared" si="24"/>
        <v>1</v>
      </c>
      <c r="AA41" s="272" t="b">
        <f t="shared" si="21"/>
        <v>1</v>
      </c>
      <c r="AC41" s="309">
        <f>P41*14</f>
        <v>0</v>
      </c>
      <c r="AD41" s="309">
        <v>28</v>
      </c>
      <c r="AE41" s="309">
        <f t="shared" si="45"/>
        <v>0</v>
      </c>
      <c r="AF41" s="309">
        <f t="shared" si="45"/>
        <v>0</v>
      </c>
      <c r="AG41" s="309">
        <f t="shared" si="45"/>
        <v>0</v>
      </c>
      <c r="AH41" s="309">
        <f t="shared" si="45"/>
        <v>0</v>
      </c>
      <c r="AI41" s="309">
        <f t="shared" si="45"/>
        <v>0</v>
      </c>
      <c r="AJ41" s="309">
        <f t="shared" si="45"/>
        <v>0</v>
      </c>
      <c r="AK41" s="309" t="b">
        <f t="shared" si="38"/>
        <v>1</v>
      </c>
    </row>
    <row r="42" spans="1:37" s="62" customFormat="1" ht="18.75">
      <c r="A42" s="85" t="s">
        <v>193</v>
      </c>
      <c r="B42" s="108" t="s">
        <v>179</v>
      </c>
      <c r="C42" s="90"/>
      <c r="D42" s="109">
        <v>1</v>
      </c>
      <c r="E42" s="91"/>
      <c r="F42" s="155">
        <f t="shared" si="40"/>
        <v>120</v>
      </c>
      <c r="G42" s="189">
        <v>4</v>
      </c>
      <c r="H42" s="92">
        <f t="shared" si="41"/>
        <v>56</v>
      </c>
      <c r="I42" s="163">
        <v>28</v>
      </c>
      <c r="J42" s="163"/>
      <c r="K42" s="163">
        <v>28</v>
      </c>
      <c r="L42" s="93"/>
      <c r="M42" s="92">
        <f t="shared" si="42"/>
        <v>8</v>
      </c>
      <c r="N42" s="93"/>
      <c r="O42" s="164">
        <f t="shared" si="43"/>
        <v>56</v>
      </c>
      <c r="P42" s="92">
        <v>4</v>
      </c>
      <c r="Q42" s="93"/>
      <c r="R42" s="92"/>
      <c r="S42" s="93"/>
      <c r="T42" s="92"/>
      <c r="U42" s="93"/>
      <c r="V42" s="92"/>
      <c r="W42" s="93"/>
      <c r="X42" s="270" t="b">
        <f t="shared" si="20"/>
        <v>1</v>
      </c>
      <c r="Y42" s="271" t="b">
        <f t="shared" si="23"/>
        <v>1</v>
      </c>
      <c r="Z42" s="272" t="b">
        <f t="shared" si="24"/>
        <v>1</v>
      </c>
      <c r="AA42" s="272" t="b">
        <f t="shared" si="21"/>
        <v>1</v>
      </c>
      <c r="AC42" s="62">
        <f>P42*14</f>
        <v>56</v>
      </c>
      <c r="AD42" s="62">
        <f>Q42*14</f>
        <v>0</v>
      </c>
      <c r="AE42" s="62">
        <f t="shared" si="45"/>
        <v>0</v>
      </c>
      <c r="AF42" s="62">
        <f t="shared" si="45"/>
        <v>0</v>
      </c>
      <c r="AG42" s="62">
        <f t="shared" si="45"/>
        <v>0</v>
      </c>
      <c r="AH42" s="62">
        <f t="shared" si="45"/>
        <v>0</v>
      </c>
      <c r="AI42" s="62">
        <f t="shared" si="45"/>
        <v>0</v>
      </c>
      <c r="AJ42" s="62">
        <f t="shared" si="45"/>
        <v>0</v>
      </c>
      <c r="AK42" s="62" t="b">
        <f t="shared" si="38"/>
        <v>1</v>
      </c>
    </row>
    <row r="43" spans="1:37" s="62" customFormat="1" ht="18.75">
      <c r="A43" s="85" t="s">
        <v>76</v>
      </c>
      <c r="B43" s="108" t="s">
        <v>190</v>
      </c>
      <c r="C43" s="90">
        <v>2</v>
      </c>
      <c r="D43" s="109"/>
      <c r="E43" s="91"/>
      <c r="F43" s="155">
        <f t="shared" si="40"/>
        <v>120</v>
      </c>
      <c r="G43" s="156">
        <v>4</v>
      </c>
      <c r="H43" s="92">
        <f t="shared" si="41"/>
        <v>56</v>
      </c>
      <c r="I43" s="163">
        <v>28</v>
      </c>
      <c r="J43" s="163"/>
      <c r="K43" s="163">
        <v>28</v>
      </c>
      <c r="L43" s="93"/>
      <c r="M43" s="92">
        <f t="shared" si="42"/>
        <v>8</v>
      </c>
      <c r="N43" s="93">
        <v>30</v>
      </c>
      <c r="O43" s="164">
        <f t="shared" si="43"/>
        <v>26</v>
      </c>
      <c r="P43" s="90"/>
      <c r="Q43" s="91">
        <v>4</v>
      </c>
      <c r="R43" s="90"/>
      <c r="S43" s="91"/>
      <c r="T43" s="90"/>
      <c r="U43" s="91"/>
      <c r="V43" s="90"/>
      <c r="W43" s="91"/>
      <c r="X43" s="270" t="b">
        <f t="shared" si="20"/>
        <v>1</v>
      </c>
      <c r="Y43" s="271" t="b">
        <f t="shared" si="23"/>
        <v>1</v>
      </c>
      <c r="Z43" s="272" t="b">
        <f t="shared" si="24"/>
        <v>1</v>
      </c>
      <c r="AA43" s="272" t="b">
        <f t="shared" si="21"/>
        <v>1</v>
      </c>
      <c r="AC43" s="62">
        <f>P43*14</f>
        <v>0</v>
      </c>
      <c r="AD43" s="62">
        <f>Q43*14</f>
        <v>56</v>
      </c>
      <c r="AE43" s="62">
        <f t="shared" si="45"/>
        <v>0</v>
      </c>
      <c r="AF43" s="62">
        <f t="shared" si="45"/>
        <v>0</v>
      </c>
      <c r="AG43" s="62">
        <f t="shared" si="45"/>
        <v>0</v>
      </c>
      <c r="AH43" s="62">
        <f t="shared" si="45"/>
        <v>0</v>
      </c>
      <c r="AI43" s="62">
        <f t="shared" si="45"/>
        <v>0</v>
      </c>
      <c r="AJ43" s="62">
        <f t="shared" si="45"/>
        <v>0</v>
      </c>
      <c r="AK43" s="62" t="b">
        <f t="shared" si="38"/>
        <v>1</v>
      </c>
    </row>
    <row r="44" spans="1:37" s="62" customFormat="1" ht="19.5" thickBot="1">
      <c r="A44" s="183" t="s">
        <v>77</v>
      </c>
      <c r="B44" s="112" t="s">
        <v>80</v>
      </c>
      <c r="C44" s="183">
        <v>3.5</v>
      </c>
      <c r="D44" s="141">
        <v>4</v>
      </c>
      <c r="E44" s="113"/>
      <c r="F44" s="155">
        <f t="shared" si="40"/>
        <v>300</v>
      </c>
      <c r="G44" s="190">
        <v>10</v>
      </c>
      <c r="H44" s="92">
        <f t="shared" si="41"/>
        <v>140</v>
      </c>
      <c r="I44" s="193">
        <v>70</v>
      </c>
      <c r="J44" s="193"/>
      <c r="K44" s="193">
        <v>70</v>
      </c>
      <c r="L44" s="115"/>
      <c r="M44" s="92">
        <f t="shared" si="42"/>
        <v>20</v>
      </c>
      <c r="N44" s="115">
        <v>60</v>
      </c>
      <c r="O44" s="164">
        <f t="shared" si="43"/>
        <v>80</v>
      </c>
      <c r="P44" s="114"/>
      <c r="Q44" s="115"/>
      <c r="R44" s="114">
        <v>4</v>
      </c>
      <c r="S44" s="115">
        <v>4</v>
      </c>
      <c r="T44" s="114">
        <v>2</v>
      </c>
      <c r="U44" s="115"/>
      <c r="V44" s="114"/>
      <c r="W44" s="115"/>
      <c r="X44" s="270" t="b">
        <f t="shared" si="20"/>
        <v>1</v>
      </c>
      <c r="Y44" s="271" t="b">
        <f t="shared" si="23"/>
        <v>1</v>
      </c>
      <c r="Z44" s="272" t="b">
        <f t="shared" si="24"/>
        <v>1</v>
      </c>
      <c r="AA44" s="272" t="b">
        <f t="shared" si="21"/>
        <v>1</v>
      </c>
      <c r="AC44" s="62">
        <f>P44*14</f>
        <v>0</v>
      </c>
      <c r="AD44" s="62">
        <f>Q44*14</f>
        <v>0</v>
      </c>
      <c r="AE44" s="62">
        <f t="shared" si="45"/>
        <v>56</v>
      </c>
      <c r="AF44" s="62">
        <f t="shared" si="45"/>
        <v>56</v>
      </c>
      <c r="AG44" s="62">
        <f t="shared" si="45"/>
        <v>28</v>
      </c>
      <c r="AH44" s="62">
        <f t="shared" si="45"/>
        <v>0</v>
      </c>
      <c r="AI44" s="62">
        <f t="shared" si="45"/>
        <v>0</v>
      </c>
      <c r="AJ44" s="62">
        <f t="shared" si="45"/>
        <v>0</v>
      </c>
      <c r="AK44" s="62" t="b">
        <f t="shared" si="38"/>
        <v>1</v>
      </c>
    </row>
    <row r="45" spans="1:27" s="62" customFormat="1" ht="19.5" thickBot="1">
      <c r="A45" s="176"/>
      <c r="B45" s="202" t="s">
        <v>207</v>
      </c>
      <c r="C45" s="177"/>
      <c r="D45" s="171"/>
      <c r="E45" s="171"/>
      <c r="F45" s="171"/>
      <c r="G45" s="171"/>
      <c r="H45" s="178"/>
      <c r="I45" s="179"/>
      <c r="J45" s="179"/>
      <c r="K45" s="179"/>
      <c r="L45" s="179"/>
      <c r="M45" s="178"/>
      <c r="N45" s="178"/>
      <c r="O45" s="178"/>
      <c r="P45" s="180"/>
      <c r="Q45" s="180"/>
      <c r="R45" s="180"/>
      <c r="S45" s="180"/>
      <c r="T45" s="180"/>
      <c r="U45" s="180"/>
      <c r="V45" s="180"/>
      <c r="W45" s="181"/>
      <c r="X45" s="270"/>
      <c r="Y45" s="271"/>
      <c r="Z45" s="272"/>
      <c r="AA45" s="272"/>
    </row>
    <row r="46" spans="1:37" s="62" customFormat="1" ht="18.75">
      <c r="A46" s="76" t="s">
        <v>78</v>
      </c>
      <c r="B46" s="77" t="s">
        <v>219</v>
      </c>
      <c r="C46" s="80">
        <v>2</v>
      </c>
      <c r="D46" s="78"/>
      <c r="E46" s="79"/>
      <c r="F46" s="153">
        <f>G46*30</f>
        <v>120</v>
      </c>
      <c r="G46" s="154">
        <v>4</v>
      </c>
      <c r="H46" s="81">
        <f>I46+J46+K46+L46</f>
        <v>56</v>
      </c>
      <c r="I46" s="161">
        <v>28</v>
      </c>
      <c r="J46" s="161">
        <v>14</v>
      </c>
      <c r="K46" s="161">
        <v>14</v>
      </c>
      <c r="L46" s="82"/>
      <c r="M46" s="81">
        <f>G46*2</f>
        <v>8</v>
      </c>
      <c r="N46" s="82">
        <v>30</v>
      </c>
      <c r="O46" s="162">
        <f>F46-H46-M46-N46</f>
        <v>26</v>
      </c>
      <c r="P46" s="81"/>
      <c r="Q46" s="82">
        <v>4</v>
      </c>
      <c r="R46" s="81"/>
      <c r="S46" s="82"/>
      <c r="T46" s="81"/>
      <c r="U46" s="82"/>
      <c r="V46" s="81"/>
      <c r="W46" s="82"/>
      <c r="X46" s="270" t="b">
        <f t="shared" si="20"/>
        <v>1</v>
      </c>
      <c r="Y46" s="271" t="b">
        <f t="shared" si="23"/>
        <v>1</v>
      </c>
      <c r="Z46" s="272" t="b">
        <f t="shared" si="24"/>
        <v>1</v>
      </c>
      <c r="AA46" s="272" t="b">
        <f t="shared" si="21"/>
        <v>1</v>
      </c>
      <c r="AC46" s="62">
        <f aca="true" t="shared" si="46" ref="AC46:AJ48">P46*14</f>
        <v>0</v>
      </c>
      <c r="AD46" s="62">
        <f t="shared" si="46"/>
        <v>56</v>
      </c>
      <c r="AE46" s="62">
        <f t="shared" si="46"/>
        <v>0</v>
      </c>
      <c r="AF46" s="62">
        <f t="shared" si="46"/>
        <v>0</v>
      </c>
      <c r="AG46" s="62">
        <f t="shared" si="46"/>
        <v>0</v>
      </c>
      <c r="AH46" s="62">
        <f t="shared" si="46"/>
        <v>0</v>
      </c>
      <c r="AI46" s="62">
        <f t="shared" si="46"/>
        <v>0</v>
      </c>
      <c r="AJ46" s="62">
        <f t="shared" si="46"/>
        <v>0</v>
      </c>
      <c r="AK46" s="62" t="b">
        <f>AC46+AD46+AE46+AF46+AG46+AH46+AI46+AJ46=H46</f>
        <v>1</v>
      </c>
    </row>
    <row r="47" spans="1:37" s="117" customFormat="1" ht="18.75">
      <c r="A47" s="85" t="s">
        <v>79</v>
      </c>
      <c r="B47" s="86" t="s">
        <v>160</v>
      </c>
      <c r="C47" s="90">
        <v>3</v>
      </c>
      <c r="D47" s="109"/>
      <c r="E47" s="91"/>
      <c r="F47" s="155">
        <f>G47*30</f>
        <v>180</v>
      </c>
      <c r="G47" s="156">
        <v>6</v>
      </c>
      <c r="H47" s="92">
        <f>I47+J47+K47+L47</f>
        <v>84</v>
      </c>
      <c r="I47" s="163">
        <v>42</v>
      </c>
      <c r="J47" s="163">
        <v>22</v>
      </c>
      <c r="K47" s="163">
        <v>20</v>
      </c>
      <c r="L47" s="93"/>
      <c r="M47" s="92">
        <f>G47*2</f>
        <v>12</v>
      </c>
      <c r="N47" s="93">
        <v>30</v>
      </c>
      <c r="O47" s="164">
        <f>F47-H47-M47-N47</f>
        <v>54</v>
      </c>
      <c r="P47" s="92"/>
      <c r="Q47" s="93"/>
      <c r="R47" s="92">
        <v>6</v>
      </c>
      <c r="S47" s="93"/>
      <c r="T47" s="116"/>
      <c r="U47" s="93"/>
      <c r="V47" s="92"/>
      <c r="W47" s="93"/>
      <c r="X47" s="270" t="b">
        <f>P47+Q47+R47+S47+T47+U47+V47+W47=G47</f>
        <v>1</v>
      </c>
      <c r="Y47" s="271" t="b">
        <f>G47*14=H47</f>
        <v>1</v>
      </c>
      <c r="Z47" s="272" t="b">
        <f>G47*2=M47</f>
        <v>1</v>
      </c>
      <c r="AA47" s="272" t="b">
        <f>F47-H47-M47-N47=O47</f>
        <v>1</v>
      </c>
      <c r="AB47" s="62"/>
      <c r="AC47" s="62">
        <f t="shared" si="46"/>
        <v>0</v>
      </c>
      <c r="AD47" s="62">
        <f t="shared" si="46"/>
        <v>0</v>
      </c>
      <c r="AE47" s="62">
        <f t="shared" si="46"/>
        <v>84</v>
      </c>
      <c r="AF47" s="62">
        <f t="shared" si="46"/>
        <v>0</v>
      </c>
      <c r="AG47" s="62">
        <f t="shared" si="46"/>
        <v>0</v>
      </c>
      <c r="AH47" s="62">
        <f t="shared" si="46"/>
        <v>0</v>
      </c>
      <c r="AI47" s="62">
        <f t="shared" si="46"/>
        <v>0</v>
      </c>
      <c r="AJ47" s="62">
        <f t="shared" si="46"/>
        <v>0</v>
      </c>
      <c r="AK47" s="62" t="b">
        <f>AC47+AD47+AE47+AF47+AG47+AH47+AI47+AJ47=H47</f>
        <v>1</v>
      </c>
    </row>
    <row r="48" spans="1:37" s="62" customFormat="1" ht="18.75">
      <c r="A48" s="85" t="s">
        <v>204</v>
      </c>
      <c r="B48" s="86" t="s">
        <v>194</v>
      </c>
      <c r="C48" s="85">
        <v>4</v>
      </c>
      <c r="D48" s="109"/>
      <c r="E48" s="91"/>
      <c r="F48" s="155">
        <f>G48*30</f>
        <v>150</v>
      </c>
      <c r="G48" s="156">
        <v>5</v>
      </c>
      <c r="H48" s="92">
        <f>I48+J48+K48+L48</f>
        <v>70</v>
      </c>
      <c r="I48" s="163">
        <v>42</v>
      </c>
      <c r="J48" s="163">
        <v>14</v>
      </c>
      <c r="K48" s="163">
        <v>14</v>
      </c>
      <c r="L48" s="93"/>
      <c r="M48" s="92">
        <f>G48*2</f>
        <v>10</v>
      </c>
      <c r="N48" s="93">
        <v>30</v>
      </c>
      <c r="O48" s="164">
        <f>F48-H48-M48-N48</f>
        <v>40</v>
      </c>
      <c r="P48" s="92"/>
      <c r="Q48" s="93"/>
      <c r="R48" s="92"/>
      <c r="S48" s="93">
        <v>5</v>
      </c>
      <c r="T48" s="92"/>
      <c r="U48" s="93"/>
      <c r="V48" s="92"/>
      <c r="W48" s="93"/>
      <c r="X48" s="270" t="b">
        <f>P48+Q48+R48+S48+T48+U48+V48+W48=G48</f>
        <v>1</v>
      </c>
      <c r="Y48" s="271" t="b">
        <f>G48*14=H48</f>
        <v>1</v>
      </c>
      <c r="Z48" s="272" t="b">
        <f>G48*2=M48</f>
        <v>1</v>
      </c>
      <c r="AA48" s="272" t="b">
        <f>F48-H48-M48-N48=O48</f>
        <v>1</v>
      </c>
      <c r="AC48" s="62">
        <f t="shared" si="46"/>
        <v>0</v>
      </c>
      <c r="AD48" s="62">
        <f t="shared" si="46"/>
        <v>0</v>
      </c>
      <c r="AE48" s="62">
        <f t="shared" si="46"/>
        <v>0</v>
      </c>
      <c r="AF48" s="62">
        <f t="shared" si="46"/>
        <v>70</v>
      </c>
      <c r="AG48" s="62">
        <f t="shared" si="46"/>
        <v>0</v>
      </c>
      <c r="AH48" s="62">
        <f t="shared" si="46"/>
        <v>0</v>
      </c>
      <c r="AI48" s="62">
        <f t="shared" si="46"/>
        <v>0</v>
      </c>
      <c r="AJ48" s="62">
        <f t="shared" si="46"/>
        <v>0</v>
      </c>
      <c r="AK48" s="62" t="b">
        <f>AC48+AD48+AE48+AF48+AG48+AH48+AI48+AJ48=H48</f>
        <v>1</v>
      </c>
    </row>
    <row r="49" spans="1:37" s="62" customFormat="1" ht="18.75">
      <c r="A49" s="85" t="s">
        <v>81</v>
      </c>
      <c r="B49" s="244" t="s">
        <v>260</v>
      </c>
      <c r="C49" s="349"/>
      <c r="D49" s="392">
        <v>5</v>
      </c>
      <c r="E49" s="393"/>
      <c r="F49" s="155">
        <f>G49*30</f>
        <v>120</v>
      </c>
      <c r="G49" s="394">
        <v>4</v>
      </c>
      <c r="H49" s="92">
        <f>I49+J49+K49+L49</f>
        <v>56</v>
      </c>
      <c r="I49" s="412">
        <v>28</v>
      </c>
      <c r="J49" s="412">
        <v>14</v>
      </c>
      <c r="K49" s="412">
        <v>14</v>
      </c>
      <c r="L49" s="396"/>
      <c r="M49" s="92">
        <f>G49*2</f>
        <v>8</v>
      </c>
      <c r="N49" s="396"/>
      <c r="O49" s="164">
        <f>F49-H49-M49-N49</f>
        <v>56</v>
      </c>
      <c r="P49" s="395"/>
      <c r="Q49" s="396"/>
      <c r="R49" s="395"/>
      <c r="S49" s="396"/>
      <c r="T49" s="395">
        <v>4</v>
      </c>
      <c r="U49" s="396"/>
      <c r="V49" s="395"/>
      <c r="W49" s="396"/>
      <c r="X49" s="270" t="b">
        <f>P49+Q49+R49+S49+T49+U49+V49+W49=G49</f>
        <v>1</v>
      </c>
      <c r="Y49" s="271" t="b">
        <f>G49*14=H49</f>
        <v>1</v>
      </c>
      <c r="Z49" s="272" t="b">
        <f>G49*2=M49</f>
        <v>1</v>
      </c>
      <c r="AA49" s="272" t="b">
        <f>F49-H49-M49-N49=O49</f>
        <v>1</v>
      </c>
      <c r="AC49" s="62">
        <f aca="true" t="shared" si="47" ref="AC49:AJ49">P49*14</f>
        <v>0</v>
      </c>
      <c r="AD49" s="62">
        <f t="shared" si="47"/>
        <v>0</v>
      </c>
      <c r="AE49" s="62">
        <f t="shared" si="47"/>
        <v>0</v>
      </c>
      <c r="AF49" s="62">
        <f t="shared" si="47"/>
        <v>0</v>
      </c>
      <c r="AG49" s="62">
        <f t="shared" si="47"/>
        <v>56</v>
      </c>
      <c r="AH49" s="62">
        <f t="shared" si="47"/>
        <v>0</v>
      </c>
      <c r="AI49" s="62">
        <f t="shared" si="47"/>
        <v>0</v>
      </c>
      <c r="AJ49" s="62">
        <f t="shared" si="47"/>
        <v>0</v>
      </c>
      <c r="AK49" s="62" t="b">
        <f>AC49+AD49+AE49+AF49+AG49+AH49+AI49+AJ49=H49</f>
        <v>1</v>
      </c>
    </row>
    <row r="50" spans="1:27" s="62" customFormat="1" ht="19.5" thickBot="1">
      <c r="A50" s="397" t="s">
        <v>242</v>
      </c>
      <c r="B50" s="409" t="s">
        <v>277</v>
      </c>
      <c r="C50" s="349"/>
      <c r="D50" s="392"/>
      <c r="E50" s="393">
        <v>4</v>
      </c>
      <c r="F50" s="155">
        <f>G50*30</f>
        <v>45</v>
      </c>
      <c r="G50" s="394">
        <v>1.5</v>
      </c>
      <c r="H50" s="92">
        <f>I50+J50+K50+L50</f>
        <v>0</v>
      </c>
      <c r="I50" s="410"/>
      <c r="J50" s="410"/>
      <c r="K50" s="410"/>
      <c r="L50" s="396"/>
      <c r="M50" s="395"/>
      <c r="N50" s="396">
        <v>45</v>
      </c>
      <c r="O50" s="164">
        <f>F50-H50-M50-N50</f>
        <v>0</v>
      </c>
      <c r="P50" s="395"/>
      <c r="Q50" s="396"/>
      <c r="R50" s="395"/>
      <c r="S50" s="411">
        <v>1.5</v>
      </c>
      <c r="T50" s="395"/>
      <c r="U50" s="396"/>
      <c r="V50" s="395"/>
      <c r="W50" s="396"/>
      <c r="X50" s="270" t="b">
        <f t="shared" si="20"/>
        <v>1</v>
      </c>
      <c r="Y50" s="271"/>
      <c r="Z50" s="272"/>
      <c r="AA50" s="272" t="b">
        <f>F50-H50-M50-N50=O50</f>
        <v>1</v>
      </c>
    </row>
    <row r="51" spans="1:27" s="62" customFormat="1" ht="19.5" thickBot="1">
      <c r="A51" s="176"/>
      <c r="B51" s="202" t="s">
        <v>208</v>
      </c>
      <c r="C51" s="177"/>
      <c r="D51" s="171"/>
      <c r="E51" s="171"/>
      <c r="F51" s="171"/>
      <c r="G51" s="171"/>
      <c r="H51" s="178"/>
      <c r="I51" s="180"/>
      <c r="J51" s="180"/>
      <c r="K51" s="180"/>
      <c r="L51" s="179"/>
      <c r="M51" s="178"/>
      <c r="N51" s="178"/>
      <c r="O51" s="178"/>
      <c r="P51" s="180"/>
      <c r="Q51" s="180"/>
      <c r="R51" s="180"/>
      <c r="S51" s="180"/>
      <c r="T51" s="180"/>
      <c r="U51" s="180"/>
      <c r="V51" s="180"/>
      <c r="W51" s="181"/>
      <c r="X51" s="270"/>
      <c r="Y51" s="271"/>
      <c r="Z51" s="272"/>
      <c r="AA51" s="272"/>
    </row>
    <row r="52" spans="1:37" s="62" customFormat="1" ht="18.75">
      <c r="A52" s="85" t="s">
        <v>198</v>
      </c>
      <c r="B52" s="77" t="s">
        <v>162</v>
      </c>
      <c r="C52" s="76"/>
      <c r="D52" s="78">
        <v>3</v>
      </c>
      <c r="E52" s="79"/>
      <c r="F52" s="153">
        <f aca="true" t="shared" si="48" ref="F52:F69">G52*30</f>
        <v>120</v>
      </c>
      <c r="G52" s="154">
        <v>4</v>
      </c>
      <c r="H52" s="81">
        <f>I52+J52+K52+L52</f>
        <v>56</v>
      </c>
      <c r="I52" s="161">
        <v>22</v>
      </c>
      <c r="J52" s="161">
        <v>10</v>
      </c>
      <c r="K52" s="161">
        <v>24</v>
      </c>
      <c r="L52" s="82"/>
      <c r="M52" s="81">
        <f>G52*2</f>
        <v>8</v>
      </c>
      <c r="N52" s="82"/>
      <c r="O52" s="162">
        <f>F52-H52-M52-N52</f>
        <v>56</v>
      </c>
      <c r="P52" s="81"/>
      <c r="Q52" s="82"/>
      <c r="R52" s="81">
        <v>4</v>
      </c>
      <c r="S52" s="82"/>
      <c r="T52" s="81"/>
      <c r="U52" s="82"/>
      <c r="V52" s="81"/>
      <c r="W52" s="82"/>
      <c r="X52" s="270" t="b">
        <f t="shared" si="20"/>
        <v>1</v>
      </c>
      <c r="Y52" s="271" t="b">
        <f t="shared" si="23"/>
        <v>1</v>
      </c>
      <c r="Z52" s="272" t="b">
        <f t="shared" si="24"/>
        <v>1</v>
      </c>
      <c r="AA52" s="272" t="b">
        <f t="shared" si="21"/>
        <v>1</v>
      </c>
      <c r="AC52" s="62">
        <f aca="true" t="shared" si="49" ref="AC52:AJ52">P52*14</f>
        <v>0</v>
      </c>
      <c r="AD52" s="62">
        <f t="shared" si="49"/>
        <v>0</v>
      </c>
      <c r="AE52" s="62">
        <f t="shared" si="49"/>
        <v>56</v>
      </c>
      <c r="AF52" s="62">
        <f t="shared" si="49"/>
        <v>0</v>
      </c>
      <c r="AG52" s="62">
        <f t="shared" si="49"/>
        <v>0</v>
      </c>
      <c r="AH52" s="62">
        <f t="shared" si="49"/>
        <v>0</v>
      </c>
      <c r="AI52" s="62">
        <f t="shared" si="49"/>
        <v>0</v>
      </c>
      <c r="AJ52" s="62">
        <f t="shared" si="49"/>
        <v>0</v>
      </c>
      <c r="AK52" s="62" t="b">
        <f>AC52+AD52+AE52+AF52+AG52+AH52+AI52+AJ52=H52</f>
        <v>1</v>
      </c>
    </row>
    <row r="53" spans="1:37" s="117" customFormat="1" ht="18.75">
      <c r="A53" s="85" t="s">
        <v>84</v>
      </c>
      <c r="B53" s="86" t="s">
        <v>199</v>
      </c>
      <c r="C53" s="85">
        <v>6</v>
      </c>
      <c r="D53" s="109">
        <v>5</v>
      </c>
      <c r="E53" s="91"/>
      <c r="F53" s="155">
        <f t="shared" si="48"/>
        <v>240</v>
      </c>
      <c r="G53" s="189">
        <f>SUM(G54:G55)</f>
        <v>8</v>
      </c>
      <c r="H53" s="278">
        <f aca="true" t="shared" si="50" ref="H53:O53">SUM(H54:H55)</f>
        <v>112</v>
      </c>
      <c r="I53" s="279">
        <f t="shared" si="50"/>
        <v>56</v>
      </c>
      <c r="J53" s="279">
        <f t="shared" si="50"/>
        <v>36</v>
      </c>
      <c r="K53" s="279">
        <f t="shared" si="50"/>
        <v>20</v>
      </c>
      <c r="L53" s="280"/>
      <c r="M53" s="278">
        <f t="shared" si="50"/>
        <v>16</v>
      </c>
      <c r="N53" s="280">
        <f t="shared" si="50"/>
        <v>30</v>
      </c>
      <c r="O53" s="281">
        <f t="shared" si="50"/>
        <v>82</v>
      </c>
      <c r="P53" s="92"/>
      <c r="Q53" s="93"/>
      <c r="R53" s="92"/>
      <c r="S53" s="93"/>
      <c r="T53" s="92">
        <v>4</v>
      </c>
      <c r="U53" s="93">
        <v>4</v>
      </c>
      <c r="V53" s="92"/>
      <c r="W53" s="93"/>
      <c r="X53" s="270" t="b">
        <f t="shared" si="20"/>
        <v>1</v>
      </c>
      <c r="Y53" s="271" t="b">
        <f t="shared" si="23"/>
        <v>1</v>
      </c>
      <c r="Z53" s="272" t="b">
        <f t="shared" si="24"/>
        <v>1</v>
      </c>
      <c r="AA53" s="272" t="b">
        <f t="shared" si="21"/>
        <v>1</v>
      </c>
      <c r="AB53" s="62"/>
      <c r="AC53" s="62">
        <f aca="true" t="shared" si="51" ref="AC53:AC68">P53*14</f>
        <v>0</v>
      </c>
      <c r="AD53" s="62">
        <f aca="true" t="shared" si="52" ref="AD53:AD68">Q53*14</f>
        <v>0</v>
      </c>
      <c r="AE53" s="62">
        <f aca="true" t="shared" si="53" ref="AE53:AE68">R53*14</f>
        <v>0</v>
      </c>
      <c r="AF53" s="62">
        <f aca="true" t="shared" si="54" ref="AF53:AF68">S53*14</f>
        <v>0</v>
      </c>
      <c r="AG53" s="62">
        <f aca="true" t="shared" si="55" ref="AG53:AG68">T53*14</f>
        <v>56</v>
      </c>
      <c r="AH53" s="62">
        <f aca="true" t="shared" si="56" ref="AH53:AH67">U53*14</f>
        <v>56</v>
      </c>
      <c r="AI53" s="62">
        <f aca="true" t="shared" si="57" ref="AI53:AI68">V53*14</f>
        <v>0</v>
      </c>
      <c r="AJ53" s="62">
        <f aca="true" t="shared" si="58" ref="AJ53:AJ68">W53*14</f>
        <v>0</v>
      </c>
      <c r="AK53" s="62" t="b">
        <f aca="true" t="shared" si="59" ref="AK53:AK68">AC53+AD53+AE53+AF53+AG53+AH53+AI53+AJ53=H53</f>
        <v>1</v>
      </c>
    </row>
    <row r="54" spans="1:37" s="117" customFormat="1" ht="18.75">
      <c r="A54" s="348"/>
      <c r="B54" s="389" t="s">
        <v>196</v>
      </c>
      <c r="C54" s="364"/>
      <c r="D54" s="365"/>
      <c r="E54" s="366"/>
      <c r="F54" s="107">
        <f t="shared" si="48"/>
        <v>120</v>
      </c>
      <c r="G54" s="94">
        <v>4</v>
      </c>
      <c r="H54" s="274">
        <f>I54+J54+K54+L54</f>
        <v>56</v>
      </c>
      <c r="I54" s="275">
        <v>28</v>
      </c>
      <c r="J54" s="275">
        <v>18</v>
      </c>
      <c r="K54" s="275">
        <v>10</v>
      </c>
      <c r="L54" s="276"/>
      <c r="M54" s="274">
        <f>G54*2</f>
        <v>8</v>
      </c>
      <c r="N54" s="276">
        <v>15</v>
      </c>
      <c r="O54" s="277">
        <f>F54-H54-M54-N54</f>
        <v>41</v>
      </c>
      <c r="P54" s="83"/>
      <c r="Q54" s="84"/>
      <c r="R54" s="83"/>
      <c r="S54" s="84"/>
      <c r="T54" s="83" t="s">
        <v>155</v>
      </c>
      <c r="U54" s="84"/>
      <c r="V54" s="83"/>
      <c r="W54" s="84"/>
      <c r="X54" s="270" t="e">
        <f t="shared" si="20"/>
        <v>#VALUE!</v>
      </c>
      <c r="Y54" s="271" t="b">
        <f t="shared" si="23"/>
        <v>1</v>
      </c>
      <c r="Z54" s="272" t="b">
        <f t="shared" si="24"/>
        <v>1</v>
      </c>
      <c r="AA54" s="272" t="b">
        <f t="shared" si="21"/>
        <v>1</v>
      </c>
      <c r="AB54" s="62"/>
      <c r="AC54" s="309">
        <f t="shared" si="51"/>
        <v>0</v>
      </c>
      <c r="AD54" s="309">
        <f t="shared" si="52"/>
        <v>0</v>
      </c>
      <c r="AE54" s="309">
        <f t="shared" si="53"/>
        <v>0</v>
      </c>
      <c r="AF54" s="309">
        <f t="shared" si="54"/>
        <v>0</v>
      </c>
      <c r="AG54" s="309">
        <v>56</v>
      </c>
      <c r="AH54" s="309">
        <f t="shared" si="56"/>
        <v>0</v>
      </c>
      <c r="AI54" s="309">
        <f t="shared" si="57"/>
        <v>0</v>
      </c>
      <c r="AJ54" s="309">
        <f t="shared" si="58"/>
        <v>0</v>
      </c>
      <c r="AK54" s="309" t="b">
        <f t="shared" si="59"/>
        <v>1</v>
      </c>
    </row>
    <row r="55" spans="1:37" s="117" customFormat="1" ht="18.75">
      <c r="A55" s="349"/>
      <c r="B55" s="389" t="s">
        <v>197</v>
      </c>
      <c r="C55" s="370"/>
      <c r="D55" s="371"/>
      <c r="E55" s="372"/>
      <c r="F55" s="107">
        <f t="shared" si="48"/>
        <v>120</v>
      </c>
      <c r="G55" s="94">
        <v>4</v>
      </c>
      <c r="H55" s="274">
        <f>I55+J55+K55+L55</f>
        <v>56</v>
      </c>
      <c r="I55" s="275">
        <v>28</v>
      </c>
      <c r="J55" s="275">
        <v>18</v>
      </c>
      <c r="K55" s="275">
        <v>10</v>
      </c>
      <c r="L55" s="276"/>
      <c r="M55" s="274">
        <f>G55*2</f>
        <v>8</v>
      </c>
      <c r="N55" s="276">
        <v>15</v>
      </c>
      <c r="O55" s="277">
        <f>F55-H55-M55-N55</f>
        <v>41</v>
      </c>
      <c r="P55" s="83"/>
      <c r="Q55" s="84"/>
      <c r="R55" s="83"/>
      <c r="S55" s="84"/>
      <c r="T55" s="83"/>
      <c r="U55" s="84" t="s">
        <v>155</v>
      </c>
      <c r="V55" s="83"/>
      <c r="W55" s="84"/>
      <c r="X55" s="270" t="e">
        <f t="shared" si="20"/>
        <v>#VALUE!</v>
      </c>
      <c r="Y55" s="271" t="b">
        <f t="shared" si="23"/>
        <v>1</v>
      </c>
      <c r="Z55" s="272" t="b">
        <f t="shared" si="24"/>
        <v>1</v>
      </c>
      <c r="AA55" s="272" t="b">
        <f t="shared" si="21"/>
        <v>1</v>
      </c>
      <c r="AB55" s="62"/>
      <c r="AC55" s="309">
        <f t="shared" si="51"/>
        <v>0</v>
      </c>
      <c r="AD55" s="309">
        <f t="shared" si="52"/>
        <v>0</v>
      </c>
      <c r="AE55" s="309">
        <f t="shared" si="53"/>
        <v>0</v>
      </c>
      <c r="AF55" s="309">
        <f t="shared" si="54"/>
        <v>0</v>
      </c>
      <c r="AG55" s="309">
        <f t="shared" si="55"/>
        <v>0</v>
      </c>
      <c r="AH55" s="309">
        <v>56</v>
      </c>
      <c r="AI55" s="309">
        <f t="shared" si="57"/>
        <v>0</v>
      </c>
      <c r="AJ55" s="309">
        <f t="shared" si="58"/>
        <v>0</v>
      </c>
      <c r="AK55" s="309" t="b">
        <f t="shared" si="59"/>
        <v>1</v>
      </c>
    </row>
    <row r="56" spans="1:37" s="62" customFormat="1" ht="18.75">
      <c r="A56" s="397" t="s">
        <v>195</v>
      </c>
      <c r="B56" s="86" t="s">
        <v>172</v>
      </c>
      <c r="C56" s="90">
        <v>7</v>
      </c>
      <c r="D56" s="109"/>
      <c r="E56" s="91"/>
      <c r="F56" s="155">
        <f t="shared" si="48"/>
        <v>120</v>
      </c>
      <c r="G56" s="156">
        <v>4</v>
      </c>
      <c r="H56" s="278">
        <f>I56+J56+K56+L56</f>
        <v>56</v>
      </c>
      <c r="I56" s="279">
        <v>28</v>
      </c>
      <c r="J56" s="279">
        <v>18</v>
      </c>
      <c r="K56" s="279">
        <v>10</v>
      </c>
      <c r="L56" s="280"/>
      <c r="M56" s="278">
        <f>G56*2</f>
        <v>8</v>
      </c>
      <c r="N56" s="280">
        <v>30</v>
      </c>
      <c r="O56" s="281">
        <f>F56-H56-M56-N56</f>
        <v>26</v>
      </c>
      <c r="P56" s="92"/>
      <c r="Q56" s="93"/>
      <c r="R56" s="92"/>
      <c r="S56" s="93"/>
      <c r="T56" s="92"/>
      <c r="U56" s="93"/>
      <c r="V56" s="92">
        <v>4</v>
      </c>
      <c r="W56" s="93"/>
      <c r="X56" s="270" t="b">
        <f t="shared" si="20"/>
        <v>1</v>
      </c>
      <c r="Y56" s="271" t="b">
        <f t="shared" si="23"/>
        <v>1</v>
      </c>
      <c r="Z56" s="272" t="b">
        <f t="shared" si="24"/>
        <v>1</v>
      </c>
      <c r="AA56" s="272" t="b">
        <f t="shared" si="21"/>
        <v>1</v>
      </c>
      <c r="AC56" s="62">
        <f t="shared" si="51"/>
        <v>0</v>
      </c>
      <c r="AD56" s="62">
        <f t="shared" si="52"/>
        <v>0</v>
      </c>
      <c r="AE56" s="62">
        <f t="shared" si="53"/>
        <v>0</v>
      </c>
      <c r="AF56" s="62">
        <f t="shared" si="54"/>
        <v>0</v>
      </c>
      <c r="AG56" s="62">
        <f t="shared" si="55"/>
        <v>0</v>
      </c>
      <c r="AH56" s="62">
        <f t="shared" si="56"/>
        <v>0</v>
      </c>
      <c r="AI56" s="62">
        <f t="shared" si="57"/>
        <v>56</v>
      </c>
      <c r="AJ56" s="62">
        <f t="shared" si="58"/>
        <v>0</v>
      </c>
      <c r="AK56" s="62" t="b">
        <f t="shared" si="59"/>
        <v>1</v>
      </c>
    </row>
    <row r="57" spans="1:37" s="62" customFormat="1" ht="18.75">
      <c r="A57" s="397" t="s">
        <v>85</v>
      </c>
      <c r="B57" s="86" t="s">
        <v>161</v>
      </c>
      <c r="C57" s="85">
        <v>8</v>
      </c>
      <c r="D57" s="109"/>
      <c r="E57" s="91"/>
      <c r="F57" s="155">
        <f t="shared" si="48"/>
        <v>120</v>
      </c>
      <c r="G57" s="156">
        <v>4</v>
      </c>
      <c r="H57" s="278">
        <f>I57+J57+K57+L57</f>
        <v>56</v>
      </c>
      <c r="I57" s="279">
        <v>28</v>
      </c>
      <c r="J57" s="279">
        <v>14</v>
      </c>
      <c r="K57" s="279">
        <v>14</v>
      </c>
      <c r="L57" s="280"/>
      <c r="M57" s="278">
        <f>G57*2</f>
        <v>8</v>
      </c>
      <c r="N57" s="280">
        <v>30</v>
      </c>
      <c r="O57" s="281">
        <f>F57-H57-M57-N57</f>
        <v>26</v>
      </c>
      <c r="P57" s="92"/>
      <c r="Q57" s="93"/>
      <c r="R57" s="92"/>
      <c r="S57" s="93"/>
      <c r="T57" s="92"/>
      <c r="U57" s="93"/>
      <c r="V57" s="92"/>
      <c r="W57" s="93">
        <v>4</v>
      </c>
      <c r="X57" s="270" t="b">
        <f t="shared" si="20"/>
        <v>1</v>
      </c>
      <c r="Y57" s="271" t="b">
        <f t="shared" si="23"/>
        <v>1</v>
      </c>
      <c r="Z57" s="272" t="b">
        <f t="shared" si="24"/>
        <v>1</v>
      </c>
      <c r="AA57" s="272" t="b">
        <f t="shared" si="21"/>
        <v>1</v>
      </c>
      <c r="AC57" s="62">
        <f t="shared" si="51"/>
        <v>0</v>
      </c>
      <c r="AD57" s="62">
        <f t="shared" si="52"/>
        <v>0</v>
      </c>
      <c r="AE57" s="62">
        <f t="shared" si="53"/>
        <v>0</v>
      </c>
      <c r="AF57" s="62">
        <f t="shared" si="54"/>
        <v>0</v>
      </c>
      <c r="AG57" s="62">
        <f t="shared" si="55"/>
        <v>0</v>
      </c>
      <c r="AH57" s="62">
        <f t="shared" si="56"/>
        <v>0</v>
      </c>
      <c r="AI57" s="62">
        <f t="shared" si="57"/>
        <v>0</v>
      </c>
      <c r="AJ57" s="62">
        <f t="shared" si="58"/>
        <v>56</v>
      </c>
      <c r="AK57" s="62" t="b">
        <f t="shared" si="59"/>
        <v>1</v>
      </c>
    </row>
    <row r="58" spans="1:37" s="62" customFormat="1" ht="18.75">
      <c r="A58" s="397" t="s">
        <v>151</v>
      </c>
      <c r="B58" s="108" t="s">
        <v>211</v>
      </c>
      <c r="C58" s="85"/>
      <c r="D58" s="109">
        <v>3</v>
      </c>
      <c r="E58" s="91"/>
      <c r="F58" s="155">
        <f t="shared" si="48"/>
        <v>120</v>
      </c>
      <c r="G58" s="156">
        <v>4</v>
      </c>
      <c r="H58" s="278">
        <f>I58+J58+K58+L58</f>
        <v>56</v>
      </c>
      <c r="I58" s="279">
        <v>28</v>
      </c>
      <c r="J58" s="279">
        <v>18</v>
      </c>
      <c r="K58" s="279">
        <v>10</v>
      </c>
      <c r="L58" s="280"/>
      <c r="M58" s="278">
        <f>G58*2</f>
        <v>8</v>
      </c>
      <c r="N58" s="280"/>
      <c r="O58" s="281">
        <f>F58-H58-M58-N58</f>
        <v>56</v>
      </c>
      <c r="P58" s="92"/>
      <c r="Q58" s="93">
        <v>2</v>
      </c>
      <c r="R58" s="92">
        <v>2</v>
      </c>
      <c r="S58" s="93"/>
      <c r="T58" s="92"/>
      <c r="U58" s="93"/>
      <c r="V58" s="92"/>
      <c r="W58" s="93"/>
      <c r="X58" s="270" t="b">
        <f t="shared" si="20"/>
        <v>1</v>
      </c>
      <c r="Y58" s="271" t="b">
        <f t="shared" si="23"/>
        <v>1</v>
      </c>
      <c r="Z58" s="272" t="b">
        <f t="shared" si="24"/>
        <v>1</v>
      </c>
      <c r="AA58" s="272" t="b">
        <f t="shared" si="21"/>
        <v>1</v>
      </c>
      <c r="AC58" s="62">
        <f t="shared" si="51"/>
        <v>0</v>
      </c>
      <c r="AD58" s="62">
        <f t="shared" si="52"/>
        <v>28</v>
      </c>
      <c r="AE58" s="62">
        <f t="shared" si="53"/>
        <v>28</v>
      </c>
      <c r="AF58" s="62">
        <f t="shared" si="54"/>
        <v>0</v>
      </c>
      <c r="AG58" s="62">
        <f t="shared" si="55"/>
        <v>0</v>
      </c>
      <c r="AH58" s="62">
        <f t="shared" si="56"/>
        <v>0</v>
      </c>
      <c r="AI58" s="62">
        <f t="shared" si="57"/>
        <v>0</v>
      </c>
      <c r="AJ58" s="62">
        <f t="shared" si="58"/>
        <v>0</v>
      </c>
      <c r="AK58" s="62" t="b">
        <f t="shared" si="59"/>
        <v>1</v>
      </c>
    </row>
    <row r="59" spans="1:37" s="62" customFormat="1" ht="18.75">
      <c r="A59" s="397" t="s">
        <v>201</v>
      </c>
      <c r="B59" s="108" t="s">
        <v>163</v>
      </c>
      <c r="C59" s="85">
        <v>5</v>
      </c>
      <c r="D59" s="109"/>
      <c r="E59" s="91"/>
      <c r="F59" s="155">
        <f t="shared" si="48"/>
        <v>120</v>
      </c>
      <c r="G59" s="189">
        <f>SUM(G60:G61)</f>
        <v>4</v>
      </c>
      <c r="H59" s="278">
        <f aca="true" t="shared" si="60" ref="H59:O59">SUM(H60:H61)</f>
        <v>56</v>
      </c>
      <c r="I59" s="279">
        <f t="shared" si="60"/>
        <v>28</v>
      </c>
      <c r="J59" s="279">
        <f t="shared" si="60"/>
        <v>14</v>
      </c>
      <c r="K59" s="279">
        <f t="shared" si="60"/>
        <v>14</v>
      </c>
      <c r="L59" s="280"/>
      <c r="M59" s="278">
        <f t="shared" si="60"/>
        <v>8</v>
      </c>
      <c r="N59" s="280">
        <f t="shared" si="60"/>
        <v>30</v>
      </c>
      <c r="O59" s="281">
        <f t="shared" si="60"/>
        <v>26</v>
      </c>
      <c r="P59" s="92"/>
      <c r="Q59" s="93"/>
      <c r="R59" s="92"/>
      <c r="S59" s="93">
        <v>2</v>
      </c>
      <c r="T59" s="92">
        <v>2</v>
      </c>
      <c r="U59" s="93"/>
      <c r="V59" s="92"/>
      <c r="W59" s="93"/>
      <c r="X59" s="270" t="b">
        <f t="shared" si="20"/>
        <v>1</v>
      </c>
      <c r="Y59" s="271" t="b">
        <f t="shared" si="23"/>
        <v>1</v>
      </c>
      <c r="Z59" s="272" t="b">
        <f t="shared" si="24"/>
        <v>1</v>
      </c>
      <c r="AA59" s="272" t="b">
        <f t="shared" si="21"/>
        <v>1</v>
      </c>
      <c r="AC59" s="62">
        <f t="shared" si="51"/>
        <v>0</v>
      </c>
      <c r="AD59" s="62">
        <f t="shared" si="52"/>
        <v>0</v>
      </c>
      <c r="AE59" s="62">
        <f t="shared" si="53"/>
        <v>0</v>
      </c>
      <c r="AF59" s="62">
        <f t="shared" si="54"/>
        <v>28</v>
      </c>
      <c r="AG59" s="62">
        <f t="shared" si="55"/>
        <v>28</v>
      </c>
      <c r="AH59" s="62">
        <f t="shared" si="56"/>
        <v>0</v>
      </c>
      <c r="AI59" s="62">
        <f t="shared" si="57"/>
        <v>0</v>
      </c>
      <c r="AJ59" s="62">
        <f t="shared" si="58"/>
        <v>0</v>
      </c>
      <c r="AK59" s="62" t="b">
        <f t="shared" si="59"/>
        <v>1</v>
      </c>
    </row>
    <row r="60" spans="1:37" s="203" customFormat="1" ht="18.75">
      <c r="A60" s="357"/>
      <c r="B60" s="389" t="s">
        <v>167</v>
      </c>
      <c r="C60" s="373"/>
      <c r="D60" s="365"/>
      <c r="E60" s="366"/>
      <c r="F60" s="107">
        <f t="shared" si="48"/>
        <v>60</v>
      </c>
      <c r="G60" s="94">
        <v>2</v>
      </c>
      <c r="H60" s="274">
        <f>I60+J60+K60+L60</f>
        <v>28</v>
      </c>
      <c r="I60" s="275">
        <v>14</v>
      </c>
      <c r="J60" s="275">
        <v>6</v>
      </c>
      <c r="K60" s="275">
        <v>8</v>
      </c>
      <c r="L60" s="276"/>
      <c r="M60" s="274">
        <f>G60*2</f>
        <v>4</v>
      </c>
      <c r="N60" s="276">
        <v>15</v>
      </c>
      <c r="O60" s="277">
        <f>F60-H60-M60-N60</f>
        <v>13</v>
      </c>
      <c r="P60" s="83"/>
      <c r="Q60" s="84"/>
      <c r="R60" s="83"/>
      <c r="S60" s="84" t="s">
        <v>155</v>
      </c>
      <c r="T60" s="83"/>
      <c r="U60" s="84"/>
      <c r="V60" s="83"/>
      <c r="W60" s="84"/>
      <c r="X60" s="270" t="e">
        <f t="shared" si="20"/>
        <v>#VALUE!</v>
      </c>
      <c r="Y60" s="271" t="b">
        <f t="shared" si="23"/>
        <v>1</v>
      </c>
      <c r="Z60" s="272" t="b">
        <f t="shared" si="24"/>
        <v>1</v>
      </c>
      <c r="AA60" s="272" t="b">
        <f t="shared" si="21"/>
        <v>1</v>
      </c>
      <c r="AB60" s="62"/>
      <c r="AC60" s="309">
        <f t="shared" si="51"/>
        <v>0</v>
      </c>
      <c r="AD60" s="309">
        <f t="shared" si="52"/>
        <v>0</v>
      </c>
      <c r="AE60" s="309">
        <f t="shared" si="53"/>
        <v>0</v>
      </c>
      <c r="AF60" s="309">
        <v>28</v>
      </c>
      <c r="AG60" s="309">
        <f t="shared" si="55"/>
        <v>0</v>
      </c>
      <c r="AH60" s="309">
        <f t="shared" si="56"/>
        <v>0</v>
      </c>
      <c r="AI60" s="309">
        <f t="shared" si="57"/>
        <v>0</v>
      </c>
      <c r="AJ60" s="309">
        <f t="shared" si="58"/>
        <v>0</v>
      </c>
      <c r="AK60" s="309" t="b">
        <f t="shared" si="59"/>
        <v>1</v>
      </c>
    </row>
    <row r="61" spans="1:37" s="203" customFormat="1" ht="18.75">
      <c r="A61" s="358"/>
      <c r="B61" s="389" t="s">
        <v>220</v>
      </c>
      <c r="C61" s="374"/>
      <c r="D61" s="371"/>
      <c r="E61" s="372"/>
      <c r="F61" s="107">
        <f t="shared" si="48"/>
        <v>60</v>
      </c>
      <c r="G61" s="94">
        <v>2</v>
      </c>
      <c r="H61" s="274">
        <f>I61+J61+K61+L61</f>
        <v>28</v>
      </c>
      <c r="I61" s="275">
        <v>14</v>
      </c>
      <c r="J61" s="275">
        <v>8</v>
      </c>
      <c r="K61" s="275">
        <v>6</v>
      </c>
      <c r="L61" s="276"/>
      <c r="M61" s="274">
        <f>G61*2</f>
        <v>4</v>
      </c>
      <c r="N61" s="276">
        <v>15</v>
      </c>
      <c r="O61" s="277">
        <f>F61-H61-M61-N61</f>
        <v>13</v>
      </c>
      <c r="P61" s="83"/>
      <c r="Q61" s="84"/>
      <c r="R61" s="83"/>
      <c r="S61" s="84"/>
      <c r="T61" s="83" t="s">
        <v>155</v>
      </c>
      <c r="U61" s="84"/>
      <c r="V61" s="83"/>
      <c r="W61" s="84"/>
      <c r="X61" s="270" t="e">
        <f t="shared" si="20"/>
        <v>#VALUE!</v>
      </c>
      <c r="Y61" s="271" t="b">
        <f t="shared" si="23"/>
        <v>1</v>
      </c>
      <c r="Z61" s="272" t="b">
        <f t="shared" si="24"/>
        <v>1</v>
      </c>
      <c r="AA61" s="272" t="b">
        <f t="shared" si="21"/>
        <v>1</v>
      </c>
      <c r="AB61" s="62"/>
      <c r="AC61" s="309">
        <f t="shared" si="51"/>
        <v>0</v>
      </c>
      <c r="AD61" s="309">
        <f t="shared" si="52"/>
        <v>0</v>
      </c>
      <c r="AE61" s="309">
        <f t="shared" si="53"/>
        <v>0</v>
      </c>
      <c r="AF61" s="309">
        <f t="shared" si="54"/>
        <v>0</v>
      </c>
      <c r="AG61" s="309">
        <v>28</v>
      </c>
      <c r="AH61" s="309">
        <f t="shared" si="56"/>
        <v>0</v>
      </c>
      <c r="AI61" s="309">
        <f t="shared" si="57"/>
        <v>0</v>
      </c>
      <c r="AJ61" s="309">
        <f t="shared" si="58"/>
        <v>0</v>
      </c>
      <c r="AK61" s="309" t="b">
        <f t="shared" si="59"/>
        <v>1</v>
      </c>
    </row>
    <row r="62" spans="1:37" s="117" customFormat="1" ht="18.75">
      <c r="A62" s="397" t="s">
        <v>202</v>
      </c>
      <c r="B62" s="86" t="s">
        <v>164</v>
      </c>
      <c r="C62" s="118"/>
      <c r="D62" s="109">
        <v>7</v>
      </c>
      <c r="E62" s="91"/>
      <c r="F62" s="155">
        <f t="shared" si="48"/>
        <v>120</v>
      </c>
      <c r="G62" s="189">
        <f>SUM(G63:G64)</f>
        <v>4</v>
      </c>
      <c r="H62" s="278">
        <f aca="true" t="shared" si="61" ref="H62:O62">SUM(H63:H64)</f>
        <v>56</v>
      </c>
      <c r="I62" s="279">
        <f t="shared" si="61"/>
        <v>28</v>
      </c>
      <c r="J62" s="279">
        <f t="shared" si="61"/>
        <v>8</v>
      </c>
      <c r="K62" s="279">
        <f t="shared" si="61"/>
        <v>20</v>
      </c>
      <c r="L62" s="280"/>
      <c r="M62" s="278">
        <f t="shared" si="61"/>
        <v>8</v>
      </c>
      <c r="N62" s="280"/>
      <c r="O62" s="281">
        <f t="shared" si="61"/>
        <v>56</v>
      </c>
      <c r="P62" s="92"/>
      <c r="Q62" s="93"/>
      <c r="R62" s="92"/>
      <c r="S62" s="93"/>
      <c r="T62" s="92"/>
      <c r="U62" s="93"/>
      <c r="V62" s="92">
        <v>4</v>
      </c>
      <c r="W62" s="93"/>
      <c r="X62" s="270" t="b">
        <f t="shared" si="20"/>
        <v>1</v>
      </c>
      <c r="Y62" s="271" t="b">
        <f t="shared" si="23"/>
        <v>1</v>
      </c>
      <c r="Z62" s="272" t="b">
        <f t="shared" si="24"/>
        <v>1</v>
      </c>
      <c r="AA62" s="272" t="b">
        <f t="shared" si="21"/>
        <v>1</v>
      </c>
      <c r="AB62" s="62"/>
      <c r="AC62" s="62">
        <f t="shared" si="51"/>
        <v>0</v>
      </c>
      <c r="AD62" s="62">
        <f t="shared" si="52"/>
        <v>0</v>
      </c>
      <c r="AE62" s="62">
        <f t="shared" si="53"/>
        <v>0</v>
      </c>
      <c r="AF62" s="62">
        <f t="shared" si="54"/>
        <v>0</v>
      </c>
      <c r="AG62" s="62">
        <f t="shared" si="55"/>
        <v>0</v>
      </c>
      <c r="AH62" s="62">
        <f t="shared" si="56"/>
        <v>0</v>
      </c>
      <c r="AI62" s="62">
        <f t="shared" si="57"/>
        <v>56</v>
      </c>
      <c r="AJ62" s="62">
        <f t="shared" si="58"/>
        <v>0</v>
      </c>
      <c r="AK62" s="62" t="b">
        <f t="shared" si="59"/>
        <v>1</v>
      </c>
    </row>
    <row r="63" spans="1:37" s="203" customFormat="1" ht="18.75">
      <c r="A63" s="357"/>
      <c r="B63" s="389" t="s">
        <v>200</v>
      </c>
      <c r="C63" s="373"/>
      <c r="D63" s="365"/>
      <c r="E63" s="366"/>
      <c r="F63" s="107">
        <f t="shared" si="48"/>
        <v>60</v>
      </c>
      <c r="G63" s="94">
        <v>2</v>
      </c>
      <c r="H63" s="274">
        <f>I63+J63+K63+L63</f>
        <v>28</v>
      </c>
      <c r="I63" s="275">
        <v>14</v>
      </c>
      <c r="J63" s="275">
        <v>8</v>
      </c>
      <c r="K63" s="275">
        <v>6</v>
      </c>
      <c r="L63" s="276"/>
      <c r="M63" s="274">
        <f>G63*2</f>
        <v>4</v>
      </c>
      <c r="N63" s="276"/>
      <c r="O63" s="277">
        <f>F63-H63-M63-N63</f>
        <v>28</v>
      </c>
      <c r="P63" s="83"/>
      <c r="Q63" s="84"/>
      <c r="R63" s="83"/>
      <c r="S63" s="84"/>
      <c r="T63" s="83"/>
      <c r="U63" s="84"/>
      <c r="V63" s="83" t="s">
        <v>155</v>
      </c>
      <c r="W63" s="84"/>
      <c r="X63" s="270" t="e">
        <f t="shared" si="20"/>
        <v>#VALUE!</v>
      </c>
      <c r="Y63" s="271" t="b">
        <f t="shared" si="23"/>
        <v>1</v>
      </c>
      <c r="Z63" s="272" t="b">
        <f t="shared" si="24"/>
        <v>1</v>
      </c>
      <c r="AA63" s="272" t="b">
        <f t="shared" si="21"/>
        <v>1</v>
      </c>
      <c r="AB63" s="62"/>
      <c r="AC63" s="309">
        <f t="shared" si="51"/>
        <v>0</v>
      </c>
      <c r="AD63" s="309">
        <f t="shared" si="52"/>
        <v>0</v>
      </c>
      <c r="AE63" s="309">
        <f t="shared" si="53"/>
        <v>0</v>
      </c>
      <c r="AF63" s="309">
        <f t="shared" si="54"/>
        <v>0</v>
      </c>
      <c r="AG63" s="309">
        <f t="shared" si="55"/>
        <v>0</v>
      </c>
      <c r="AH63" s="309">
        <f t="shared" si="56"/>
        <v>0</v>
      </c>
      <c r="AI63" s="309">
        <v>28</v>
      </c>
      <c r="AJ63" s="309">
        <f t="shared" si="58"/>
        <v>0</v>
      </c>
      <c r="AK63" s="309" t="b">
        <f t="shared" si="59"/>
        <v>1</v>
      </c>
    </row>
    <row r="64" spans="1:37" s="203" customFormat="1" ht="18.75">
      <c r="A64" s="358"/>
      <c r="B64" s="389" t="s">
        <v>171</v>
      </c>
      <c r="C64" s="374"/>
      <c r="D64" s="371"/>
      <c r="E64" s="372"/>
      <c r="F64" s="107">
        <f t="shared" si="48"/>
        <v>60</v>
      </c>
      <c r="G64" s="94">
        <v>2</v>
      </c>
      <c r="H64" s="274">
        <f>I64+J64+K64+L64</f>
        <v>28</v>
      </c>
      <c r="I64" s="275">
        <v>14</v>
      </c>
      <c r="J64" s="275"/>
      <c r="K64" s="275">
        <v>14</v>
      </c>
      <c r="L64" s="276"/>
      <c r="M64" s="274">
        <f>G64*2</f>
        <v>4</v>
      </c>
      <c r="N64" s="276"/>
      <c r="O64" s="277">
        <f>F64-H64-M64-N64</f>
        <v>28</v>
      </c>
      <c r="P64" s="83"/>
      <c r="Q64" s="84"/>
      <c r="R64" s="83"/>
      <c r="S64" s="84"/>
      <c r="T64" s="83"/>
      <c r="U64" s="84"/>
      <c r="V64" s="83" t="s">
        <v>155</v>
      </c>
      <c r="W64" s="84"/>
      <c r="X64" s="270" t="e">
        <f t="shared" si="20"/>
        <v>#VALUE!</v>
      </c>
      <c r="Y64" s="271" t="b">
        <f t="shared" si="23"/>
        <v>1</v>
      </c>
      <c r="Z64" s="272" t="b">
        <f t="shared" si="24"/>
        <v>1</v>
      </c>
      <c r="AA64" s="272" t="b">
        <f t="shared" si="21"/>
        <v>1</v>
      </c>
      <c r="AB64" s="62"/>
      <c r="AC64" s="309">
        <f t="shared" si="51"/>
        <v>0</v>
      </c>
      <c r="AD64" s="309">
        <f t="shared" si="52"/>
        <v>0</v>
      </c>
      <c r="AE64" s="309">
        <f t="shared" si="53"/>
        <v>0</v>
      </c>
      <c r="AF64" s="309">
        <f t="shared" si="54"/>
        <v>0</v>
      </c>
      <c r="AG64" s="309">
        <f t="shared" si="55"/>
        <v>0</v>
      </c>
      <c r="AH64" s="309">
        <f t="shared" si="56"/>
        <v>0</v>
      </c>
      <c r="AI64" s="309">
        <v>28</v>
      </c>
      <c r="AJ64" s="309">
        <f t="shared" si="58"/>
        <v>0</v>
      </c>
      <c r="AK64" s="309" t="b">
        <f t="shared" si="59"/>
        <v>1</v>
      </c>
    </row>
    <row r="65" spans="1:37" s="62" customFormat="1" ht="18.75">
      <c r="A65" s="397" t="s">
        <v>203</v>
      </c>
      <c r="B65" s="86" t="s">
        <v>180</v>
      </c>
      <c r="C65" s="85">
        <v>6</v>
      </c>
      <c r="D65" s="109">
        <v>3</v>
      </c>
      <c r="E65" s="91"/>
      <c r="F65" s="155">
        <f t="shared" si="48"/>
        <v>180</v>
      </c>
      <c r="G65" s="189">
        <f>SUM(G66:G68)</f>
        <v>6</v>
      </c>
      <c r="H65" s="278">
        <f aca="true" t="shared" si="62" ref="H65:O65">SUM(H66:H68)</f>
        <v>84</v>
      </c>
      <c r="I65" s="279">
        <f t="shared" si="62"/>
        <v>42</v>
      </c>
      <c r="J65" s="279"/>
      <c r="K65" s="279">
        <f t="shared" si="62"/>
        <v>28</v>
      </c>
      <c r="L65" s="280">
        <f t="shared" si="62"/>
        <v>14</v>
      </c>
      <c r="M65" s="278">
        <f t="shared" si="62"/>
        <v>12</v>
      </c>
      <c r="N65" s="280">
        <f t="shared" si="62"/>
        <v>30</v>
      </c>
      <c r="O65" s="281">
        <f t="shared" si="62"/>
        <v>54</v>
      </c>
      <c r="P65" s="92"/>
      <c r="Q65" s="93"/>
      <c r="R65" s="92">
        <v>2</v>
      </c>
      <c r="S65" s="93"/>
      <c r="T65" s="92">
        <v>2</v>
      </c>
      <c r="U65" s="93">
        <v>2</v>
      </c>
      <c r="V65" s="92"/>
      <c r="W65" s="93"/>
      <c r="X65" s="270" t="b">
        <f t="shared" si="20"/>
        <v>1</v>
      </c>
      <c r="Y65" s="271" t="b">
        <f t="shared" si="23"/>
        <v>1</v>
      </c>
      <c r="Z65" s="272" t="b">
        <f t="shared" si="24"/>
        <v>1</v>
      </c>
      <c r="AA65" s="272" t="b">
        <f t="shared" si="21"/>
        <v>1</v>
      </c>
      <c r="AC65" s="62">
        <f t="shared" si="51"/>
        <v>0</v>
      </c>
      <c r="AD65" s="62">
        <f t="shared" si="52"/>
        <v>0</v>
      </c>
      <c r="AE65" s="62">
        <f t="shared" si="53"/>
        <v>28</v>
      </c>
      <c r="AF65" s="62">
        <f t="shared" si="54"/>
        <v>0</v>
      </c>
      <c r="AG65" s="62">
        <f t="shared" si="55"/>
        <v>28</v>
      </c>
      <c r="AH65" s="62">
        <f t="shared" si="56"/>
        <v>28</v>
      </c>
      <c r="AI65" s="62">
        <f t="shared" si="57"/>
        <v>0</v>
      </c>
      <c r="AJ65" s="62">
        <f t="shared" si="58"/>
        <v>0</v>
      </c>
      <c r="AK65" s="62" t="b">
        <f t="shared" si="59"/>
        <v>1</v>
      </c>
    </row>
    <row r="66" spans="1:37" s="203" customFormat="1" ht="18.75">
      <c r="A66" s="359"/>
      <c r="B66" s="389" t="s">
        <v>188</v>
      </c>
      <c r="C66" s="373"/>
      <c r="D66" s="365"/>
      <c r="E66" s="366"/>
      <c r="F66" s="107">
        <f t="shared" si="48"/>
        <v>60</v>
      </c>
      <c r="G66" s="94">
        <v>2</v>
      </c>
      <c r="H66" s="83">
        <f>I66+J66+K66+L66</f>
        <v>28</v>
      </c>
      <c r="I66" s="148">
        <v>14</v>
      </c>
      <c r="J66" s="148"/>
      <c r="K66" s="148"/>
      <c r="L66" s="84">
        <v>14</v>
      </c>
      <c r="M66" s="83">
        <f>G66*2</f>
        <v>4</v>
      </c>
      <c r="N66" s="84"/>
      <c r="O66" s="149">
        <f>F66-H66-M66-N66</f>
        <v>28</v>
      </c>
      <c r="P66" s="83"/>
      <c r="Q66" s="84"/>
      <c r="R66" s="274" t="s">
        <v>155</v>
      </c>
      <c r="S66" s="84"/>
      <c r="T66" s="83"/>
      <c r="U66" s="84"/>
      <c r="V66" s="83"/>
      <c r="W66" s="84"/>
      <c r="X66" s="270" t="e">
        <f t="shared" si="20"/>
        <v>#VALUE!</v>
      </c>
      <c r="Y66" s="271" t="b">
        <f t="shared" si="23"/>
        <v>1</v>
      </c>
      <c r="Z66" s="272" t="b">
        <f t="shared" si="24"/>
        <v>1</v>
      </c>
      <c r="AA66" s="272" t="b">
        <f t="shared" si="21"/>
        <v>1</v>
      </c>
      <c r="AB66" s="62"/>
      <c r="AC66" s="309">
        <f t="shared" si="51"/>
        <v>0</v>
      </c>
      <c r="AD66" s="309">
        <v>0</v>
      </c>
      <c r="AE66" s="309">
        <v>28</v>
      </c>
      <c r="AF66" s="309">
        <f t="shared" si="54"/>
        <v>0</v>
      </c>
      <c r="AG66" s="309">
        <f t="shared" si="55"/>
        <v>0</v>
      </c>
      <c r="AH66" s="309">
        <f t="shared" si="56"/>
        <v>0</v>
      </c>
      <c r="AI66" s="309">
        <f t="shared" si="57"/>
        <v>0</v>
      </c>
      <c r="AJ66" s="309">
        <f t="shared" si="58"/>
        <v>0</v>
      </c>
      <c r="AK66" s="309" t="b">
        <f t="shared" si="59"/>
        <v>1</v>
      </c>
    </row>
    <row r="67" spans="1:37" s="203" customFormat="1" ht="18.75">
      <c r="A67" s="360"/>
      <c r="B67" s="389" t="s">
        <v>83</v>
      </c>
      <c r="C67" s="375"/>
      <c r="D67" s="376"/>
      <c r="E67" s="377"/>
      <c r="F67" s="107">
        <f t="shared" si="48"/>
        <v>60</v>
      </c>
      <c r="G67" s="94">
        <v>2</v>
      </c>
      <c r="H67" s="83">
        <f>I67+J67+K67+L67</f>
        <v>28</v>
      </c>
      <c r="I67" s="148">
        <v>14</v>
      </c>
      <c r="J67" s="148"/>
      <c r="K67" s="148">
        <v>14</v>
      </c>
      <c r="L67" s="84"/>
      <c r="M67" s="83">
        <f>G67*2</f>
        <v>4</v>
      </c>
      <c r="N67" s="84">
        <v>15</v>
      </c>
      <c r="O67" s="149">
        <f>F67-H67-M67-N67</f>
        <v>13</v>
      </c>
      <c r="P67" s="83"/>
      <c r="Q67" s="84"/>
      <c r="R67" s="83"/>
      <c r="S67" s="84"/>
      <c r="T67" s="83" t="s">
        <v>155</v>
      </c>
      <c r="U67" s="84"/>
      <c r="V67" s="83"/>
      <c r="W67" s="84"/>
      <c r="X67" s="270" t="e">
        <f t="shared" si="20"/>
        <v>#VALUE!</v>
      </c>
      <c r="Y67" s="271" t="b">
        <f t="shared" si="23"/>
        <v>1</v>
      </c>
      <c r="Z67" s="272" t="b">
        <f t="shared" si="24"/>
        <v>1</v>
      </c>
      <c r="AA67" s="272" t="b">
        <f t="shared" si="21"/>
        <v>1</v>
      </c>
      <c r="AB67" s="62"/>
      <c r="AC67" s="309">
        <f t="shared" si="51"/>
        <v>0</v>
      </c>
      <c r="AD67" s="309">
        <f t="shared" si="52"/>
        <v>0</v>
      </c>
      <c r="AE67" s="309">
        <f t="shared" si="53"/>
        <v>0</v>
      </c>
      <c r="AF67" s="309">
        <f t="shared" si="54"/>
        <v>0</v>
      </c>
      <c r="AG67" s="309">
        <v>28</v>
      </c>
      <c r="AH67" s="309">
        <f t="shared" si="56"/>
        <v>0</v>
      </c>
      <c r="AI67" s="309">
        <f t="shared" si="57"/>
        <v>0</v>
      </c>
      <c r="AJ67" s="309">
        <f t="shared" si="58"/>
        <v>0</v>
      </c>
      <c r="AK67" s="309" t="b">
        <f t="shared" si="59"/>
        <v>1</v>
      </c>
    </row>
    <row r="68" spans="1:37" s="203" customFormat="1" ht="18.75">
      <c r="A68" s="361"/>
      <c r="B68" s="389" t="s">
        <v>189</v>
      </c>
      <c r="C68" s="378"/>
      <c r="D68" s="379"/>
      <c r="E68" s="380"/>
      <c r="F68" s="107">
        <f t="shared" si="48"/>
        <v>60</v>
      </c>
      <c r="G68" s="94">
        <v>2</v>
      </c>
      <c r="H68" s="83">
        <f>I68+J68+K68+L68</f>
        <v>28</v>
      </c>
      <c r="I68" s="148">
        <v>14</v>
      </c>
      <c r="J68" s="148"/>
      <c r="K68" s="148">
        <v>14</v>
      </c>
      <c r="L68" s="84"/>
      <c r="M68" s="83">
        <f>G68*2</f>
        <v>4</v>
      </c>
      <c r="N68" s="84">
        <v>15</v>
      </c>
      <c r="O68" s="149">
        <f>F68-H68-M68-N68</f>
        <v>13</v>
      </c>
      <c r="P68" s="83"/>
      <c r="Q68" s="84"/>
      <c r="R68" s="83"/>
      <c r="S68" s="84"/>
      <c r="T68" s="83"/>
      <c r="U68" s="84" t="s">
        <v>155</v>
      </c>
      <c r="V68" s="83"/>
      <c r="W68" s="84"/>
      <c r="X68" s="270" t="e">
        <f t="shared" si="20"/>
        <v>#VALUE!</v>
      </c>
      <c r="Y68" s="271" t="b">
        <f t="shared" si="23"/>
        <v>1</v>
      </c>
      <c r="Z68" s="272" t="b">
        <f t="shared" si="24"/>
        <v>1</v>
      </c>
      <c r="AA68" s="272" t="b">
        <f t="shared" si="21"/>
        <v>1</v>
      </c>
      <c r="AB68" s="62"/>
      <c r="AC68" s="309">
        <f t="shared" si="51"/>
        <v>0</v>
      </c>
      <c r="AD68" s="309">
        <f t="shared" si="52"/>
        <v>0</v>
      </c>
      <c r="AE68" s="309">
        <f t="shared" si="53"/>
        <v>0</v>
      </c>
      <c r="AF68" s="309">
        <f t="shared" si="54"/>
        <v>0</v>
      </c>
      <c r="AG68" s="309">
        <f t="shared" si="55"/>
        <v>0</v>
      </c>
      <c r="AH68" s="309">
        <v>28</v>
      </c>
      <c r="AI68" s="309">
        <f t="shared" si="57"/>
        <v>0</v>
      </c>
      <c r="AJ68" s="309">
        <f t="shared" si="58"/>
        <v>0</v>
      </c>
      <c r="AK68" s="309" t="b">
        <f t="shared" si="59"/>
        <v>1</v>
      </c>
    </row>
    <row r="69" spans="1:27" s="62" customFormat="1" ht="19.5" thickBot="1">
      <c r="A69" s="398" t="s">
        <v>243</v>
      </c>
      <c r="B69" s="391" t="s">
        <v>271</v>
      </c>
      <c r="C69" s="183"/>
      <c r="D69" s="141"/>
      <c r="E69" s="113">
        <v>6</v>
      </c>
      <c r="F69" s="191">
        <f t="shared" si="48"/>
        <v>45</v>
      </c>
      <c r="G69" s="204">
        <v>1.5</v>
      </c>
      <c r="H69" s="114">
        <f>I69+J69+K69+L69</f>
        <v>0</v>
      </c>
      <c r="I69" s="233"/>
      <c r="J69" s="233"/>
      <c r="K69" s="233"/>
      <c r="L69" s="115"/>
      <c r="M69" s="114"/>
      <c r="N69" s="115">
        <v>45</v>
      </c>
      <c r="O69" s="222">
        <f>F69-H69-M69-N69</f>
        <v>0</v>
      </c>
      <c r="P69" s="114"/>
      <c r="Q69" s="115"/>
      <c r="R69" s="114"/>
      <c r="S69" s="115"/>
      <c r="T69" s="114"/>
      <c r="U69" s="121">
        <v>1.5</v>
      </c>
      <c r="V69" s="114"/>
      <c r="W69" s="115"/>
      <c r="X69" s="270" t="b">
        <f t="shared" si="20"/>
        <v>1</v>
      </c>
      <c r="Y69" s="271"/>
      <c r="Z69" s="272"/>
      <c r="AA69" s="272" t="b">
        <f t="shared" si="21"/>
        <v>1</v>
      </c>
    </row>
    <row r="70" spans="1:27" s="62" customFormat="1" ht="19.5" thickBot="1">
      <c r="A70" s="486" t="s">
        <v>1</v>
      </c>
      <c r="B70" s="486"/>
      <c r="C70" s="403">
        <v>20</v>
      </c>
      <c r="D70" s="403">
        <v>15</v>
      </c>
      <c r="E70" s="403">
        <v>2</v>
      </c>
      <c r="F70" s="403">
        <f>SUM(F25,F30:F35,F37:F38,F42:F44,F46:F50,F52:F53,F56:F59,F62,F65,F69)</f>
        <v>3930</v>
      </c>
      <c r="G70" s="403">
        <f aca="true" t="shared" si="63" ref="G70:W70">SUM(G25,G30:G35,G37:G38,G42:G44,G46:G50,G52:G53,G56:G59,G62,G65,G69)</f>
        <v>131</v>
      </c>
      <c r="H70" s="403">
        <f t="shared" si="63"/>
        <v>1828</v>
      </c>
      <c r="I70" s="403">
        <f t="shared" si="63"/>
        <v>660</v>
      </c>
      <c r="J70" s="403">
        <f t="shared" si="63"/>
        <v>718</v>
      </c>
      <c r="K70" s="403">
        <f t="shared" si="63"/>
        <v>436</v>
      </c>
      <c r="L70" s="403">
        <f t="shared" si="63"/>
        <v>14</v>
      </c>
      <c r="M70" s="403">
        <f t="shared" si="63"/>
        <v>256</v>
      </c>
      <c r="N70" s="403">
        <f t="shared" si="63"/>
        <v>690</v>
      </c>
      <c r="O70" s="403">
        <f t="shared" si="63"/>
        <v>1156</v>
      </c>
      <c r="P70" s="403">
        <f t="shared" si="63"/>
        <v>23</v>
      </c>
      <c r="Q70" s="403">
        <f t="shared" si="63"/>
        <v>18</v>
      </c>
      <c r="R70" s="403">
        <f t="shared" si="63"/>
        <v>20</v>
      </c>
      <c r="S70" s="404">
        <f t="shared" si="63"/>
        <v>16.5</v>
      </c>
      <c r="T70" s="403">
        <f t="shared" si="63"/>
        <v>20</v>
      </c>
      <c r="U70" s="404">
        <f t="shared" si="63"/>
        <v>13.5</v>
      </c>
      <c r="V70" s="403">
        <f t="shared" si="63"/>
        <v>12</v>
      </c>
      <c r="W70" s="403">
        <f t="shared" si="63"/>
        <v>8</v>
      </c>
      <c r="X70" s="270" t="b">
        <f t="shared" si="20"/>
        <v>1</v>
      </c>
      <c r="Y70" s="271"/>
      <c r="Z70" s="272"/>
      <c r="AA70" s="272" t="b">
        <f t="shared" si="21"/>
        <v>1</v>
      </c>
    </row>
    <row r="71" spans="1:27" s="62" customFormat="1" ht="21.75" thickBot="1">
      <c r="A71" s="219" t="s">
        <v>67</v>
      </c>
      <c r="B71" s="122"/>
      <c r="C71" s="61"/>
      <c r="D71" s="61"/>
      <c r="E71" s="61"/>
      <c r="F71" s="61"/>
      <c r="G71" s="61"/>
      <c r="H71" s="123"/>
      <c r="I71" s="124"/>
      <c r="J71" s="124"/>
      <c r="K71" s="124"/>
      <c r="L71" s="124"/>
      <c r="M71" s="123"/>
      <c r="N71" s="123"/>
      <c r="O71" s="123"/>
      <c r="P71" s="61"/>
      <c r="Q71" s="61"/>
      <c r="R71" s="61"/>
      <c r="S71" s="61"/>
      <c r="T71" s="61"/>
      <c r="U71" s="61"/>
      <c r="V71" s="61"/>
      <c r="W71" s="125"/>
      <c r="X71" s="270"/>
      <c r="Y71" s="271"/>
      <c r="Z71" s="272"/>
      <c r="AA71" s="272"/>
    </row>
    <row r="72" spans="1:27" s="62" customFormat="1" ht="18.75">
      <c r="A72" s="126" t="s">
        <v>54</v>
      </c>
      <c r="B72" s="401" t="s">
        <v>245</v>
      </c>
      <c r="C72" s="127"/>
      <c r="D72" s="128">
        <v>2</v>
      </c>
      <c r="E72" s="129"/>
      <c r="F72" s="153">
        <f>G72*30</f>
        <v>90</v>
      </c>
      <c r="G72" s="205">
        <v>3</v>
      </c>
      <c r="H72" s="81">
        <f>I72+J72+K72+L72</f>
        <v>0</v>
      </c>
      <c r="I72" s="161"/>
      <c r="J72" s="161"/>
      <c r="K72" s="161"/>
      <c r="L72" s="82"/>
      <c r="M72" s="81"/>
      <c r="N72" s="82"/>
      <c r="O72" s="162">
        <f>F72-H72-M72-N72</f>
        <v>90</v>
      </c>
      <c r="P72" s="127"/>
      <c r="Q72" s="129">
        <v>3</v>
      </c>
      <c r="R72" s="127"/>
      <c r="S72" s="129"/>
      <c r="T72" s="127"/>
      <c r="U72" s="129"/>
      <c r="V72" s="127"/>
      <c r="W72" s="129"/>
      <c r="X72" s="270" t="b">
        <f t="shared" si="20"/>
        <v>1</v>
      </c>
      <c r="Y72" s="271"/>
      <c r="Z72" s="272"/>
      <c r="AA72" s="272" t="b">
        <f t="shared" si="21"/>
        <v>1</v>
      </c>
    </row>
    <row r="73" spans="1:27" s="62" customFormat="1" ht="18.75">
      <c r="A73" s="301" t="s">
        <v>55</v>
      </c>
      <c r="B73" s="400" t="s">
        <v>244</v>
      </c>
      <c r="C73" s="138"/>
      <c r="D73" s="111">
        <v>4</v>
      </c>
      <c r="E73" s="139"/>
      <c r="F73" s="155">
        <f>G73*30</f>
        <v>135</v>
      </c>
      <c r="G73" s="206">
        <v>4.5</v>
      </c>
      <c r="H73" s="92">
        <f>I73+J73+K73+L73</f>
        <v>0</v>
      </c>
      <c r="I73" s="163"/>
      <c r="J73" s="163"/>
      <c r="K73" s="163"/>
      <c r="L73" s="93"/>
      <c r="M73" s="92"/>
      <c r="N73" s="93"/>
      <c r="O73" s="164">
        <f>F73-H73-M73-N73</f>
        <v>135</v>
      </c>
      <c r="P73" s="138"/>
      <c r="Q73" s="139"/>
      <c r="R73" s="130"/>
      <c r="S73" s="131">
        <v>4.5</v>
      </c>
      <c r="T73" s="130"/>
      <c r="U73" s="131"/>
      <c r="V73" s="130"/>
      <c r="W73" s="131"/>
      <c r="X73" s="270" t="b">
        <f t="shared" si="20"/>
        <v>1</v>
      </c>
      <c r="Y73" s="271"/>
      <c r="Z73" s="272"/>
      <c r="AA73" s="272" t="b">
        <f t="shared" si="21"/>
        <v>1</v>
      </c>
    </row>
    <row r="74" spans="1:27" s="62" customFormat="1" ht="18.75">
      <c r="A74" s="301" t="s">
        <v>82</v>
      </c>
      <c r="B74" s="400" t="s">
        <v>246</v>
      </c>
      <c r="C74" s="138"/>
      <c r="D74" s="111">
        <v>6</v>
      </c>
      <c r="E74" s="139"/>
      <c r="F74" s="155">
        <f>G74*30</f>
        <v>135</v>
      </c>
      <c r="G74" s="206">
        <v>4.5</v>
      </c>
      <c r="H74" s="92">
        <f>I74+J74+K74+L74</f>
        <v>0</v>
      </c>
      <c r="I74" s="163"/>
      <c r="J74" s="163"/>
      <c r="K74" s="163"/>
      <c r="L74" s="93"/>
      <c r="M74" s="92"/>
      <c r="N74" s="93"/>
      <c r="O74" s="164">
        <f>F74-H74-M74-N74</f>
        <v>135</v>
      </c>
      <c r="P74" s="138"/>
      <c r="Q74" s="139"/>
      <c r="R74" s="130"/>
      <c r="S74" s="131"/>
      <c r="T74" s="130"/>
      <c r="U74" s="131">
        <v>4.5</v>
      </c>
      <c r="V74" s="130"/>
      <c r="W74" s="131"/>
      <c r="X74" s="270" t="b">
        <f t="shared" si="20"/>
        <v>1</v>
      </c>
      <c r="Y74" s="271"/>
      <c r="Z74" s="272"/>
      <c r="AA74" s="272" t="b">
        <f t="shared" si="21"/>
        <v>1</v>
      </c>
    </row>
    <row r="75" spans="1:27" s="62" customFormat="1" ht="37.5">
      <c r="A75" s="301" t="s">
        <v>89</v>
      </c>
      <c r="B75" s="400" t="s">
        <v>276</v>
      </c>
      <c r="C75" s="138"/>
      <c r="D75" s="111">
        <v>7</v>
      </c>
      <c r="E75" s="139"/>
      <c r="F75" s="155">
        <f>G75*30</f>
        <v>180</v>
      </c>
      <c r="G75" s="206">
        <v>6</v>
      </c>
      <c r="H75" s="92">
        <f>I75+J75+K75+L75</f>
        <v>0</v>
      </c>
      <c r="I75" s="163"/>
      <c r="J75" s="163"/>
      <c r="K75" s="163"/>
      <c r="L75" s="93"/>
      <c r="M75" s="92"/>
      <c r="N75" s="93"/>
      <c r="O75" s="164">
        <f>F75-H75-M75-N75</f>
        <v>180</v>
      </c>
      <c r="P75" s="138"/>
      <c r="Q75" s="139"/>
      <c r="R75" s="130"/>
      <c r="S75" s="131"/>
      <c r="T75" s="130"/>
      <c r="U75" s="131"/>
      <c r="V75" s="130">
        <v>6</v>
      </c>
      <c r="W75" s="131"/>
      <c r="X75" s="270" t="b">
        <f t="shared" si="20"/>
        <v>1</v>
      </c>
      <c r="Y75" s="271"/>
      <c r="Z75" s="272"/>
      <c r="AA75" s="272" t="b">
        <f t="shared" si="21"/>
        <v>1</v>
      </c>
    </row>
    <row r="76" spans="1:27" s="62" customFormat="1" ht="19.5" thickBot="1">
      <c r="A76" s="183" t="s">
        <v>90</v>
      </c>
      <c r="B76" s="391" t="s">
        <v>247</v>
      </c>
      <c r="C76" s="183"/>
      <c r="D76" s="141">
        <v>8</v>
      </c>
      <c r="E76" s="113"/>
      <c r="F76" s="155">
        <f>G76*30</f>
        <v>270</v>
      </c>
      <c r="G76" s="204">
        <v>9</v>
      </c>
      <c r="H76" s="92">
        <f>I76+J76+K76+L76</f>
        <v>0</v>
      </c>
      <c r="I76" s="193"/>
      <c r="J76" s="193"/>
      <c r="K76" s="193"/>
      <c r="L76" s="115"/>
      <c r="M76" s="114"/>
      <c r="N76" s="115"/>
      <c r="O76" s="164">
        <f>F76-H76-M76-N76</f>
        <v>270</v>
      </c>
      <c r="P76" s="114"/>
      <c r="Q76" s="115"/>
      <c r="R76" s="92"/>
      <c r="S76" s="93"/>
      <c r="T76" s="92"/>
      <c r="U76" s="93"/>
      <c r="V76" s="92"/>
      <c r="W76" s="93">
        <v>9</v>
      </c>
      <c r="X76" s="270" t="b">
        <f t="shared" si="20"/>
        <v>1</v>
      </c>
      <c r="Y76" s="271"/>
      <c r="Z76" s="272"/>
      <c r="AA76" s="272" t="b">
        <f t="shared" si="21"/>
        <v>1</v>
      </c>
    </row>
    <row r="77" spans="1:27" s="62" customFormat="1" ht="19.5" thickBot="1">
      <c r="A77" s="486" t="s">
        <v>1</v>
      </c>
      <c r="B77" s="486"/>
      <c r="C77" s="403">
        <v>0</v>
      </c>
      <c r="D77" s="403">
        <v>5</v>
      </c>
      <c r="E77" s="403">
        <v>0</v>
      </c>
      <c r="F77" s="403">
        <f>SUM(F72:F76)</f>
        <v>810</v>
      </c>
      <c r="G77" s="403">
        <f aca="true" t="shared" si="64" ref="G77:W77">SUM(G72:G76)</f>
        <v>27</v>
      </c>
      <c r="H77" s="403">
        <f t="shared" si="64"/>
        <v>0</v>
      </c>
      <c r="I77" s="403">
        <f t="shared" si="64"/>
        <v>0</v>
      </c>
      <c r="J77" s="403">
        <f t="shared" si="64"/>
        <v>0</v>
      </c>
      <c r="K77" s="403">
        <f t="shared" si="64"/>
        <v>0</v>
      </c>
      <c r="L77" s="403">
        <f t="shared" si="64"/>
        <v>0</v>
      </c>
      <c r="M77" s="403">
        <f t="shared" si="64"/>
        <v>0</v>
      </c>
      <c r="N77" s="403">
        <f t="shared" si="64"/>
        <v>0</v>
      </c>
      <c r="O77" s="403">
        <f t="shared" si="64"/>
        <v>810</v>
      </c>
      <c r="P77" s="403">
        <f t="shared" si="64"/>
        <v>0</v>
      </c>
      <c r="Q77" s="403">
        <f t="shared" si="64"/>
        <v>3</v>
      </c>
      <c r="R77" s="403">
        <f t="shared" si="64"/>
        <v>0</v>
      </c>
      <c r="S77" s="404">
        <f t="shared" si="64"/>
        <v>4.5</v>
      </c>
      <c r="T77" s="403">
        <f t="shared" si="64"/>
        <v>0</v>
      </c>
      <c r="U77" s="404">
        <f t="shared" si="64"/>
        <v>4.5</v>
      </c>
      <c r="V77" s="403">
        <f t="shared" si="64"/>
        <v>6</v>
      </c>
      <c r="W77" s="403">
        <f t="shared" si="64"/>
        <v>9</v>
      </c>
      <c r="X77" s="270" t="b">
        <f t="shared" si="20"/>
        <v>1</v>
      </c>
      <c r="Y77" s="271"/>
      <c r="Z77" s="272"/>
      <c r="AA77" s="272" t="b">
        <f t="shared" si="21"/>
        <v>1</v>
      </c>
    </row>
    <row r="78" spans="1:27" s="62" customFormat="1" ht="21.75" thickBot="1">
      <c r="A78" s="219" t="s">
        <v>53</v>
      </c>
      <c r="B78" s="122"/>
      <c r="C78" s="61"/>
      <c r="D78" s="61"/>
      <c r="E78" s="61"/>
      <c r="F78" s="61"/>
      <c r="G78" s="61"/>
      <c r="H78" s="123"/>
      <c r="I78" s="522"/>
      <c r="J78" s="523"/>
      <c r="K78" s="523"/>
      <c r="L78" s="523"/>
      <c r="M78" s="523"/>
      <c r="N78" s="523"/>
      <c r="O78" s="524"/>
      <c r="P78" s="132"/>
      <c r="Q78" s="132"/>
      <c r="R78" s="132"/>
      <c r="S78" s="132"/>
      <c r="T78" s="132"/>
      <c r="U78" s="132"/>
      <c r="V78" s="132"/>
      <c r="W78" s="133"/>
      <c r="X78" s="270"/>
      <c r="Y78" s="271"/>
      <c r="Z78" s="272"/>
      <c r="AA78" s="272"/>
    </row>
    <row r="79" spans="1:27" s="62" customFormat="1" ht="18.75">
      <c r="A79" s="80" t="s">
        <v>150</v>
      </c>
      <c r="B79" s="433" t="s">
        <v>273</v>
      </c>
      <c r="C79" s="76">
        <v>8</v>
      </c>
      <c r="D79" s="134"/>
      <c r="E79" s="135"/>
      <c r="F79" s="153">
        <f>G79*30</f>
        <v>30</v>
      </c>
      <c r="G79" s="220">
        <v>1</v>
      </c>
      <c r="H79" s="81">
        <f>I79+J79+K79+L79</f>
        <v>0</v>
      </c>
      <c r="I79" s="161"/>
      <c r="J79" s="161"/>
      <c r="K79" s="161"/>
      <c r="L79" s="82"/>
      <c r="M79" s="81"/>
      <c r="N79" s="82">
        <v>30</v>
      </c>
      <c r="O79" s="162">
        <f>F79-H79-M79-N79</f>
        <v>0</v>
      </c>
      <c r="P79" s="136"/>
      <c r="Q79" s="137"/>
      <c r="R79" s="136"/>
      <c r="S79" s="137"/>
      <c r="T79" s="136"/>
      <c r="U79" s="137"/>
      <c r="V79" s="136"/>
      <c r="W79" s="137">
        <v>1</v>
      </c>
      <c r="X79" s="270" t="b">
        <f t="shared" si="20"/>
        <v>1</v>
      </c>
      <c r="Y79" s="271"/>
      <c r="Z79" s="272"/>
      <c r="AA79" s="272" t="b">
        <f t="shared" si="21"/>
        <v>1</v>
      </c>
    </row>
    <row r="80" spans="1:27" s="62" customFormat="1" ht="19.5" thickBot="1">
      <c r="A80" s="302" t="s">
        <v>56</v>
      </c>
      <c r="B80" s="434" t="s">
        <v>272</v>
      </c>
      <c r="C80" s="150">
        <v>8</v>
      </c>
      <c r="D80" s="151"/>
      <c r="E80" s="152"/>
      <c r="F80" s="191">
        <f>G80*30</f>
        <v>30</v>
      </c>
      <c r="G80" s="303">
        <v>1</v>
      </c>
      <c r="H80" s="114">
        <f>I80+J80+K80+L80</f>
        <v>0</v>
      </c>
      <c r="I80" s="193"/>
      <c r="J80" s="193"/>
      <c r="K80" s="193"/>
      <c r="L80" s="115"/>
      <c r="M80" s="114"/>
      <c r="N80" s="115">
        <v>30</v>
      </c>
      <c r="O80" s="222">
        <f>F80-H80-M80-N80</f>
        <v>0</v>
      </c>
      <c r="P80" s="150"/>
      <c r="Q80" s="152"/>
      <c r="R80" s="150"/>
      <c r="S80" s="152"/>
      <c r="T80" s="150"/>
      <c r="U80" s="152"/>
      <c r="V80" s="150"/>
      <c r="W80" s="304">
        <v>1</v>
      </c>
      <c r="X80" s="270" t="b">
        <f aca="true" t="shared" si="65" ref="X80:X105">P80+Q80+R80+S80+T80+U80+V80+W80=G80</f>
        <v>1</v>
      </c>
      <c r="Y80" s="271"/>
      <c r="Z80" s="272"/>
      <c r="AA80" s="272" t="b">
        <f aca="true" t="shared" si="66" ref="AA80:AA105">F80-H80-M80-N80=O80</f>
        <v>1</v>
      </c>
    </row>
    <row r="81" spans="1:27" s="62" customFormat="1" ht="19.5" thickBot="1">
      <c r="A81" s="486" t="s">
        <v>1</v>
      </c>
      <c r="B81" s="486"/>
      <c r="C81" s="403">
        <v>0</v>
      </c>
      <c r="D81" s="403">
        <v>0</v>
      </c>
      <c r="E81" s="403">
        <v>0</v>
      </c>
      <c r="F81" s="405">
        <f>SUM(F79:F80)</f>
        <v>60</v>
      </c>
      <c r="G81" s="405">
        <f aca="true" t="shared" si="67" ref="G81:W81">SUM(G79:G80)</f>
        <v>2</v>
      </c>
      <c r="H81" s="405">
        <f t="shared" si="67"/>
        <v>0</v>
      </c>
      <c r="I81" s="405">
        <f t="shared" si="67"/>
        <v>0</v>
      </c>
      <c r="J81" s="405">
        <f t="shared" si="67"/>
        <v>0</v>
      </c>
      <c r="K81" s="405">
        <f t="shared" si="67"/>
        <v>0</v>
      </c>
      <c r="L81" s="405">
        <f t="shared" si="67"/>
        <v>0</v>
      </c>
      <c r="M81" s="405">
        <f t="shared" si="67"/>
        <v>0</v>
      </c>
      <c r="N81" s="405">
        <f t="shared" si="67"/>
        <v>60</v>
      </c>
      <c r="O81" s="405">
        <f t="shared" si="67"/>
        <v>0</v>
      </c>
      <c r="P81" s="405">
        <f t="shared" si="67"/>
        <v>0</v>
      </c>
      <c r="Q81" s="405">
        <f t="shared" si="67"/>
        <v>0</v>
      </c>
      <c r="R81" s="405">
        <f t="shared" si="67"/>
        <v>0</v>
      </c>
      <c r="S81" s="405">
        <f t="shared" si="67"/>
        <v>0</v>
      </c>
      <c r="T81" s="405">
        <f t="shared" si="67"/>
        <v>0</v>
      </c>
      <c r="U81" s="405">
        <f t="shared" si="67"/>
        <v>0</v>
      </c>
      <c r="V81" s="405">
        <f t="shared" si="67"/>
        <v>0</v>
      </c>
      <c r="W81" s="405">
        <f t="shared" si="67"/>
        <v>2</v>
      </c>
      <c r="X81" s="270" t="b">
        <f t="shared" si="65"/>
        <v>1</v>
      </c>
      <c r="Y81" s="271"/>
      <c r="Z81" s="272"/>
      <c r="AA81" s="272" t="b">
        <f t="shared" si="66"/>
        <v>1</v>
      </c>
    </row>
    <row r="82" spans="1:27" s="62" customFormat="1" ht="19.5" thickBot="1">
      <c r="A82" s="481" t="s">
        <v>87</v>
      </c>
      <c r="B82" s="481"/>
      <c r="C82" s="221">
        <f>C23+C70+C77+C81</f>
        <v>22</v>
      </c>
      <c r="D82" s="221">
        <f>D23+D70+D77+D81</f>
        <v>25</v>
      </c>
      <c r="E82" s="221">
        <f>E23+E70+E77+E81</f>
        <v>2</v>
      </c>
      <c r="F82" s="221">
        <f>F23+F70+F77+F81</f>
        <v>5400</v>
      </c>
      <c r="G82" s="221">
        <f aca="true" t="shared" si="68" ref="G82:W82">G23+G70+G77+G81</f>
        <v>180</v>
      </c>
      <c r="H82" s="221">
        <f t="shared" si="68"/>
        <v>2120</v>
      </c>
      <c r="I82" s="221">
        <f t="shared" si="68"/>
        <v>766</v>
      </c>
      <c r="J82" s="221">
        <f t="shared" si="68"/>
        <v>834</v>
      </c>
      <c r="K82" s="221">
        <f t="shared" si="68"/>
        <v>506</v>
      </c>
      <c r="L82" s="221">
        <f t="shared" si="68"/>
        <v>14</v>
      </c>
      <c r="M82" s="221">
        <f t="shared" si="68"/>
        <v>296</v>
      </c>
      <c r="N82" s="221">
        <f t="shared" si="68"/>
        <v>810</v>
      </c>
      <c r="O82" s="221">
        <f t="shared" si="68"/>
        <v>2174</v>
      </c>
      <c r="P82" s="221">
        <f t="shared" si="68"/>
        <v>30</v>
      </c>
      <c r="Q82" s="221">
        <f t="shared" si="68"/>
        <v>30</v>
      </c>
      <c r="R82" s="221">
        <f t="shared" si="68"/>
        <v>24</v>
      </c>
      <c r="S82" s="221">
        <f t="shared" si="68"/>
        <v>21</v>
      </c>
      <c r="T82" s="221">
        <f t="shared" si="68"/>
        <v>20</v>
      </c>
      <c r="U82" s="221">
        <f t="shared" si="68"/>
        <v>18</v>
      </c>
      <c r="V82" s="221">
        <f t="shared" si="68"/>
        <v>18</v>
      </c>
      <c r="W82" s="221">
        <f t="shared" si="68"/>
        <v>19</v>
      </c>
      <c r="X82" s="270" t="b">
        <f t="shared" si="65"/>
        <v>1</v>
      </c>
      <c r="Y82" s="271"/>
      <c r="Z82" s="272"/>
      <c r="AA82" s="272" t="b">
        <f t="shared" si="66"/>
        <v>1</v>
      </c>
    </row>
    <row r="83" spans="2:41" s="245" customFormat="1" ht="30" customHeight="1">
      <c r="B83" s="246" t="s">
        <v>221</v>
      </c>
      <c r="C83" s="247"/>
      <c r="D83" s="247"/>
      <c r="E83" s="247"/>
      <c r="F83" s="247"/>
      <c r="G83" s="247"/>
      <c r="H83" s="247"/>
      <c r="I83" s="248"/>
      <c r="J83" s="248"/>
      <c r="K83" s="248"/>
      <c r="L83" s="248"/>
      <c r="M83" s="248"/>
      <c r="N83" s="248"/>
      <c r="O83" s="248"/>
      <c r="P83" s="248"/>
      <c r="Q83" s="248"/>
      <c r="R83" s="248"/>
      <c r="S83" s="248"/>
      <c r="T83" s="248"/>
      <c r="U83" s="248"/>
      <c r="V83" s="248"/>
      <c r="W83" s="248"/>
      <c r="X83" s="270"/>
      <c r="Y83" s="271"/>
      <c r="Z83" s="272"/>
      <c r="AA83" s="272"/>
      <c r="AB83" s="249"/>
      <c r="AC83" s="249"/>
      <c r="AD83" s="249"/>
      <c r="AE83" s="249"/>
      <c r="AF83" s="250"/>
      <c r="AG83" s="250"/>
      <c r="AH83" s="250"/>
      <c r="AI83" s="250"/>
      <c r="AJ83" s="250"/>
      <c r="AK83" s="250"/>
      <c r="AL83" s="250"/>
      <c r="AM83" s="250"/>
      <c r="AN83" s="250"/>
      <c r="AO83" s="249"/>
    </row>
    <row r="84" spans="1:27" s="62" customFormat="1" ht="21.75" thickBot="1">
      <c r="A84" s="408" t="s">
        <v>223</v>
      </c>
      <c r="B84" s="247"/>
      <c r="C84" s="247"/>
      <c r="D84" s="247"/>
      <c r="E84" s="247"/>
      <c r="F84" s="247"/>
      <c r="G84" s="247"/>
      <c r="H84" s="247"/>
      <c r="I84" s="65"/>
      <c r="J84" s="65"/>
      <c r="K84" s="65"/>
      <c r="L84" s="65"/>
      <c r="M84" s="64"/>
      <c r="N84" s="64"/>
      <c r="O84" s="64"/>
      <c r="P84" s="63"/>
      <c r="Q84" s="63"/>
      <c r="R84" s="63"/>
      <c r="S84" s="63"/>
      <c r="T84" s="63"/>
      <c r="U84" s="63"/>
      <c r="V84" s="63"/>
      <c r="W84" s="66"/>
      <c r="X84" s="270"/>
      <c r="Y84" s="271"/>
      <c r="Z84" s="272"/>
      <c r="AA84" s="272"/>
    </row>
    <row r="85" spans="1:37" s="62" customFormat="1" ht="18.75">
      <c r="A85" s="435" t="s">
        <v>251</v>
      </c>
      <c r="B85" s="243" t="s">
        <v>212</v>
      </c>
      <c r="C85" s="80">
        <v>4</v>
      </c>
      <c r="D85" s="78"/>
      <c r="E85" s="79"/>
      <c r="F85" s="153">
        <f>G85*30</f>
        <v>150</v>
      </c>
      <c r="G85" s="154">
        <v>5</v>
      </c>
      <c r="H85" s="81">
        <f>I85+J85+K85+L85</f>
        <v>70</v>
      </c>
      <c r="I85" s="161">
        <v>28</v>
      </c>
      <c r="J85" s="161">
        <v>28</v>
      </c>
      <c r="K85" s="161">
        <v>14</v>
      </c>
      <c r="L85" s="82"/>
      <c r="M85" s="81">
        <f>G85*2</f>
        <v>10</v>
      </c>
      <c r="N85" s="82">
        <v>30</v>
      </c>
      <c r="O85" s="162">
        <f>F85-H85-M85-N85</f>
        <v>40</v>
      </c>
      <c r="P85" s="81"/>
      <c r="Q85" s="82"/>
      <c r="R85" s="81"/>
      <c r="S85" s="82">
        <v>5</v>
      </c>
      <c r="T85" s="81"/>
      <c r="U85" s="82"/>
      <c r="V85" s="81"/>
      <c r="W85" s="82"/>
      <c r="X85" s="270" t="b">
        <f t="shared" si="65"/>
        <v>1</v>
      </c>
      <c r="Y85" s="271" t="b">
        <f aca="true" t="shared" si="69" ref="Y85:Y104">G85*14=H85</f>
        <v>1</v>
      </c>
      <c r="Z85" s="272" t="b">
        <f aca="true" t="shared" si="70" ref="Z85:Z104">G85*2=M85</f>
        <v>1</v>
      </c>
      <c r="AA85" s="272" t="b">
        <f t="shared" si="66"/>
        <v>1</v>
      </c>
      <c r="AC85" s="62">
        <f aca="true" t="shared" si="71" ref="AC85:AJ85">P85*14</f>
        <v>0</v>
      </c>
      <c r="AD85" s="62">
        <f t="shared" si="71"/>
        <v>0</v>
      </c>
      <c r="AE85" s="62">
        <f t="shared" si="71"/>
        <v>0</v>
      </c>
      <c r="AF85" s="62">
        <f t="shared" si="71"/>
        <v>70</v>
      </c>
      <c r="AG85" s="62">
        <f t="shared" si="71"/>
        <v>0</v>
      </c>
      <c r="AH85" s="62">
        <f t="shared" si="71"/>
        <v>0</v>
      </c>
      <c r="AI85" s="62">
        <f t="shared" si="71"/>
        <v>0</v>
      </c>
      <c r="AJ85" s="62">
        <f t="shared" si="71"/>
        <v>0</v>
      </c>
      <c r="AK85" s="62" t="b">
        <f>AC85+AD85+AE85+AF85+AG85+AH85+AI85+AJ85=H85</f>
        <v>1</v>
      </c>
    </row>
    <row r="86" spans="1:37" s="62" customFormat="1" ht="18.75">
      <c r="A86" s="436" t="s">
        <v>252</v>
      </c>
      <c r="B86" s="244" t="s">
        <v>275</v>
      </c>
      <c r="C86" s="90">
        <v>5</v>
      </c>
      <c r="D86" s="109"/>
      <c r="E86" s="91"/>
      <c r="F86" s="155">
        <f>G86*30</f>
        <v>120</v>
      </c>
      <c r="G86" s="156">
        <v>4</v>
      </c>
      <c r="H86" s="92">
        <f>I86+J86+K86+L86</f>
        <v>56</v>
      </c>
      <c r="I86" s="163">
        <v>24</v>
      </c>
      <c r="J86" s="163">
        <v>16</v>
      </c>
      <c r="K86" s="163">
        <v>16</v>
      </c>
      <c r="L86" s="93"/>
      <c r="M86" s="92">
        <f>G86*2</f>
        <v>8</v>
      </c>
      <c r="N86" s="93">
        <v>30</v>
      </c>
      <c r="O86" s="164">
        <f>F86-H86-M86-N86</f>
        <v>26</v>
      </c>
      <c r="P86" s="92"/>
      <c r="Q86" s="93"/>
      <c r="R86" s="92"/>
      <c r="S86" s="93"/>
      <c r="T86" s="92">
        <v>4</v>
      </c>
      <c r="U86" s="93"/>
      <c r="V86" s="92"/>
      <c r="W86" s="93"/>
      <c r="X86" s="270" t="b">
        <f t="shared" si="65"/>
        <v>1</v>
      </c>
      <c r="Y86" s="271" t="b">
        <f t="shared" si="69"/>
        <v>1</v>
      </c>
      <c r="Z86" s="272" t="b">
        <f t="shared" si="70"/>
        <v>1</v>
      </c>
      <c r="AA86" s="272" t="b">
        <f t="shared" si="66"/>
        <v>1</v>
      </c>
      <c r="AC86" s="62">
        <f aca="true" t="shared" si="72" ref="AC86:AC99">P86*14</f>
        <v>0</v>
      </c>
      <c r="AD86" s="62">
        <f aca="true" t="shared" si="73" ref="AD86:AD99">Q86*14</f>
        <v>0</v>
      </c>
      <c r="AE86" s="62">
        <f aca="true" t="shared" si="74" ref="AE86:AE99">R86*14</f>
        <v>0</v>
      </c>
      <c r="AF86" s="62">
        <f aca="true" t="shared" si="75" ref="AF86:AF99">S86*14</f>
        <v>0</v>
      </c>
      <c r="AG86" s="62">
        <f aca="true" t="shared" si="76" ref="AG86:AG99">T86*14</f>
        <v>56</v>
      </c>
      <c r="AH86" s="62">
        <f aca="true" t="shared" si="77" ref="AH86:AH99">U86*14</f>
        <v>0</v>
      </c>
      <c r="AI86" s="62">
        <f aca="true" t="shared" si="78" ref="AI86:AI99">V86*14</f>
        <v>0</v>
      </c>
      <c r="AJ86" s="62">
        <f aca="true" t="shared" si="79" ref="AJ86:AJ99">W86*14</f>
        <v>0</v>
      </c>
      <c r="AK86" s="62" t="b">
        <f aca="true" t="shared" si="80" ref="AK86:AK99">AC86+AD86+AE86+AF86+AG86+AH86+AI86+AJ86=H86</f>
        <v>1</v>
      </c>
    </row>
    <row r="87" spans="1:37" s="62" customFormat="1" ht="18.75">
      <c r="A87" s="436" t="s">
        <v>253</v>
      </c>
      <c r="B87" s="86" t="s">
        <v>166</v>
      </c>
      <c r="C87" s="90">
        <v>6</v>
      </c>
      <c r="D87" s="109"/>
      <c r="E87" s="91"/>
      <c r="F87" s="155">
        <f>G87*30</f>
        <v>180</v>
      </c>
      <c r="G87" s="156">
        <f>SUM(G88:G90)</f>
        <v>6</v>
      </c>
      <c r="H87" s="278">
        <f>SUM(H88:H90)</f>
        <v>84</v>
      </c>
      <c r="I87" s="306">
        <f aca="true" t="shared" si="81" ref="I87:O87">SUM(I88:I90)</f>
        <v>42</v>
      </c>
      <c r="J87" s="306">
        <f t="shared" si="81"/>
        <v>24</v>
      </c>
      <c r="K87" s="306">
        <f t="shared" si="81"/>
        <v>18</v>
      </c>
      <c r="L87" s="307"/>
      <c r="M87" s="305">
        <f t="shared" si="81"/>
        <v>12</v>
      </c>
      <c r="N87" s="307">
        <f t="shared" si="81"/>
        <v>30</v>
      </c>
      <c r="O87" s="308">
        <f t="shared" si="81"/>
        <v>54</v>
      </c>
      <c r="P87" s="92"/>
      <c r="Q87" s="93"/>
      <c r="R87" s="92"/>
      <c r="S87" s="93"/>
      <c r="T87" s="92">
        <v>2</v>
      </c>
      <c r="U87" s="93">
        <v>4</v>
      </c>
      <c r="V87" s="92"/>
      <c r="W87" s="93"/>
      <c r="X87" s="270" t="b">
        <f t="shared" si="65"/>
        <v>1</v>
      </c>
      <c r="Y87" s="271" t="b">
        <f t="shared" si="69"/>
        <v>1</v>
      </c>
      <c r="Z87" s="272" t="b">
        <f t="shared" si="70"/>
        <v>1</v>
      </c>
      <c r="AA87" s="272" t="b">
        <f t="shared" si="66"/>
        <v>1</v>
      </c>
      <c r="AC87" s="62">
        <f t="shared" si="72"/>
        <v>0</v>
      </c>
      <c r="AD87" s="62">
        <f t="shared" si="73"/>
        <v>0</v>
      </c>
      <c r="AE87" s="62">
        <f t="shared" si="74"/>
        <v>0</v>
      </c>
      <c r="AF87" s="62">
        <f t="shared" si="75"/>
        <v>0</v>
      </c>
      <c r="AG87" s="62">
        <f t="shared" si="76"/>
        <v>28</v>
      </c>
      <c r="AH87" s="62">
        <f t="shared" si="77"/>
        <v>56</v>
      </c>
      <c r="AI87" s="62">
        <f t="shared" si="78"/>
        <v>0</v>
      </c>
      <c r="AJ87" s="62">
        <f t="shared" si="79"/>
        <v>0</v>
      </c>
      <c r="AK87" s="62" t="b">
        <f t="shared" si="80"/>
        <v>1</v>
      </c>
    </row>
    <row r="88" spans="1:37" s="62" customFormat="1" ht="18.75">
      <c r="A88" s="437"/>
      <c r="B88" s="389" t="s">
        <v>168</v>
      </c>
      <c r="C88" s="381"/>
      <c r="D88" s="351"/>
      <c r="E88" s="362"/>
      <c r="F88" s="107">
        <f aca="true" t="shared" si="82" ref="F88:F99">G88*30</f>
        <v>60</v>
      </c>
      <c r="G88" s="94">
        <v>2</v>
      </c>
      <c r="H88" s="274">
        <f>I88+J88+K88+L88</f>
        <v>28</v>
      </c>
      <c r="I88" s="275">
        <v>14</v>
      </c>
      <c r="J88" s="275">
        <v>8</v>
      </c>
      <c r="K88" s="275">
        <v>6</v>
      </c>
      <c r="L88" s="276"/>
      <c r="M88" s="274">
        <f>G88*2</f>
        <v>4</v>
      </c>
      <c r="N88" s="276">
        <v>10</v>
      </c>
      <c r="O88" s="277">
        <f aca="true" t="shared" si="83" ref="O88:O99">F88-H88-M88-N88</f>
        <v>18</v>
      </c>
      <c r="P88" s="83"/>
      <c r="Q88" s="84"/>
      <c r="R88" s="83"/>
      <c r="S88" s="84"/>
      <c r="T88" s="83"/>
      <c r="U88" s="84" t="s">
        <v>155</v>
      </c>
      <c r="V88" s="83"/>
      <c r="W88" s="84"/>
      <c r="X88" s="270" t="e">
        <f t="shared" si="65"/>
        <v>#VALUE!</v>
      </c>
      <c r="Y88" s="271" t="b">
        <f t="shared" si="69"/>
        <v>1</v>
      </c>
      <c r="Z88" s="272" t="b">
        <f t="shared" si="70"/>
        <v>1</v>
      </c>
      <c r="AA88" s="272" t="b">
        <f t="shared" si="66"/>
        <v>1</v>
      </c>
      <c r="AC88" s="309">
        <f t="shared" si="72"/>
        <v>0</v>
      </c>
      <c r="AD88" s="309">
        <f t="shared" si="73"/>
        <v>0</v>
      </c>
      <c r="AE88" s="309">
        <f t="shared" si="74"/>
        <v>0</v>
      </c>
      <c r="AF88" s="309">
        <f t="shared" si="75"/>
        <v>0</v>
      </c>
      <c r="AG88" s="309">
        <f t="shared" si="76"/>
        <v>0</v>
      </c>
      <c r="AH88" s="309">
        <v>28</v>
      </c>
      <c r="AI88" s="309">
        <f t="shared" si="78"/>
        <v>0</v>
      </c>
      <c r="AJ88" s="309">
        <f t="shared" si="79"/>
        <v>0</v>
      </c>
      <c r="AK88" s="309" t="b">
        <f t="shared" si="80"/>
        <v>1</v>
      </c>
    </row>
    <row r="89" spans="1:37" s="62" customFormat="1" ht="18.75">
      <c r="A89" s="438"/>
      <c r="B89" s="389" t="s">
        <v>209</v>
      </c>
      <c r="C89" s="382"/>
      <c r="D89" s="356"/>
      <c r="E89" s="383"/>
      <c r="F89" s="107">
        <f t="shared" si="82"/>
        <v>60</v>
      </c>
      <c r="G89" s="94">
        <v>2</v>
      </c>
      <c r="H89" s="274">
        <f>I89+J89+K89+L89</f>
        <v>28</v>
      </c>
      <c r="I89" s="275">
        <v>14</v>
      </c>
      <c r="J89" s="275">
        <v>8</v>
      </c>
      <c r="K89" s="275">
        <v>6</v>
      </c>
      <c r="L89" s="276"/>
      <c r="M89" s="274">
        <f>G89*2</f>
        <v>4</v>
      </c>
      <c r="N89" s="276">
        <v>10</v>
      </c>
      <c r="O89" s="277">
        <f t="shared" si="83"/>
        <v>18</v>
      </c>
      <c r="P89" s="83"/>
      <c r="Q89" s="84"/>
      <c r="R89" s="83"/>
      <c r="S89" s="84"/>
      <c r="T89" s="83"/>
      <c r="U89" s="84" t="s">
        <v>155</v>
      </c>
      <c r="V89" s="83"/>
      <c r="W89" s="84"/>
      <c r="X89" s="270" t="e">
        <f t="shared" si="65"/>
        <v>#VALUE!</v>
      </c>
      <c r="Y89" s="271" t="b">
        <f t="shared" si="69"/>
        <v>1</v>
      </c>
      <c r="Z89" s="272" t="b">
        <f t="shared" si="70"/>
        <v>1</v>
      </c>
      <c r="AA89" s="272" t="b">
        <f t="shared" si="66"/>
        <v>1</v>
      </c>
      <c r="AC89" s="309">
        <f t="shared" si="72"/>
        <v>0</v>
      </c>
      <c r="AD89" s="309">
        <f t="shared" si="73"/>
        <v>0</v>
      </c>
      <c r="AE89" s="309">
        <f t="shared" si="74"/>
        <v>0</v>
      </c>
      <c r="AF89" s="309">
        <f t="shared" si="75"/>
        <v>0</v>
      </c>
      <c r="AG89" s="309">
        <f t="shared" si="76"/>
        <v>0</v>
      </c>
      <c r="AH89" s="309">
        <v>28</v>
      </c>
      <c r="AI89" s="309">
        <f t="shared" si="78"/>
        <v>0</v>
      </c>
      <c r="AJ89" s="309">
        <f t="shared" si="79"/>
        <v>0</v>
      </c>
      <c r="AK89" s="309" t="b">
        <f t="shared" si="80"/>
        <v>1</v>
      </c>
    </row>
    <row r="90" spans="1:37" s="62" customFormat="1" ht="18.75">
      <c r="A90" s="439"/>
      <c r="B90" s="389" t="s">
        <v>169</v>
      </c>
      <c r="C90" s="384"/>
      <c r="D90" s="353"/>
      <c r="E90" s="363"/>
      <c r="F90" s="107">
        <f t="shared" si="82"/>
        <v>60</v>
      </c>
      <c r="G90" s="94">
        <v>2</v>
      </c>
      <c r="H90" s="274">
        <f>I90+J90+K90+L90</f>
        <v>28</v>
      </c>
      <c r="I90" s="275">
        <v>14</v>
      </c>
      <c r="J90" s="275">
        <v>8</v>
      </c>
      <c r="K90" s="275">
        <v>6</v>
      </c>
      <c r="L90" s="276"/>
      <c r="M90" s="274">
        <f>G90*2</f>
        <v>4</v>
      </c>
      <c r="N90" s="276">
        <v>10</v>
      </c>
      <c r="O90" s="277">
        <f t="shared" si="83"/>
        <v>18</v>
      </c>
      <c r="P90" s="83"/>
      <c r="Q90" s="84"/>
      <c r="R90" s="83"/>
      <c r="S90" s="84"/>
      <c r="T90" s="83"/>
      <c r="U90" s="84" t="s">
        <v>155</v>
      </c>
      <c r="V90" s="83"/>
      <c r="W90" s="84"/>
      <c r="X90" s="270" t="e">
        <f t="shared" si="65"/>
        <v>#VALUE!</v>
      </c>
      <c r="Y90" s="271" t="b">
        <f t="shared" si="69"/>
        <v>1</v>
      </c>
      <c r="Z90" s="272" t="b">
        <f t="shared" si="70"/>
        <v>1</v>
      </c>
      <c r="AA90" s="272" t="b">
        <f t="shared" si="66"/>
        <v>1</v>
      </c>
      <c r="AC90" s="309">
        <f t="shared" si="72"/>
        <v>0</v>
      </c>
      <c r="AD90" s="309">
        <f t="shared" si="73"/>
        <v>0</v>
      </c>
      <c r="AE90" s="309">
        <f t="shared" si="74"/>
        <v>0</v>
      </c>
      <c r="AF90" s="309">
        <f t="shared" si="75"/>
        <v>0</v>
      </c>
      <c r="AG90" s="309">
        <f t="shared" si="76"/>
        <v>0</v>
      </c>
      <c r="AH90" s="309">
        <v>28</v>
      </c>
      <c r="AI90" s="309">
        <f t="shared" si="78"/>
        <v>0</v>
      </c>
      <c r="AJ90" s="309">
        <f t="shared" si="79"/>
        <v>0</v>
      </c>
      <c r="AK90" s="309" t="b">
        <f t="shared" si="80"/>
        <v>1</v>
      </c>
    </row>
    <row r="91" spans="1:37" s="62" customFormat="1" ht="18.75">
      <c r="A91" s="436" t="s">
        <v>254</v>
      </c>
      <c r="B91" s="86" t="s">
        <v>165</v>
      </c>
      <c r="C91" s="90"/>
      <c r="D91" s="109">
        <v>7</v>
      </c>
      <c r="E91" s="91"/>
      <c r="F91" s="155">
        <f t="shared" si="82"/>
        <v>120</v>
      </c>
      <c r="G91" s="156">
        <v>4</v>
      </c>
      <c r="H91" s="278">
        <f>I91+J91+K91+L91</f>
        <v>56</v>
      </c>
      <c r="I91" s="279">
        <v>24</v>
      </c>
      <c r="J91" s="279">
        <v>16</v>
      </c>
      <c r="K91" s="279">
        <v>16</v>
      </c>
      <c r="L91" s="280"/>
      <c r="M91" s="278">
        <f>G91*2</f>
        <v>8</v>
      </c>
      <c r="N91" s="280"/>
      <c r="O91" s="281">
        <f t="shared" si="83"/>
        <v>56</v>
      </c>
      <c r="P91" s="92"/>
      <c r="Q91" s="93"/>
      <c r="R91" s="92"/>
      <c r="S91" s="93"/>
      <c r="T91" s="92"/>
      <c r="U91" s="93"/>
      <c r="V91" s="92">
        <v>4</v>
      </c>
      <c r="W91" s="93"/>
      <c r="X91" s="270" t="b">
        <f t="shared" si="65"/>
        <v>1</v>
      </c>
      <c r="Y91" s="271" t="b">
        <f t="shared" si="69"/>
        <v>1</v>
      </c>
      <c r="Z91" s="272" t="b">
        <f t="shared" si="70"/>
        <v>1</v>
      </c>
      <c r="AA91" s="272" t="b">
        <f t="shared" si="66"/>
        <v>1</v>
      </c>
      <c r="AC91" s="62">
        <f t="shared" si="72"/>
        <v>0</v>
      </c>
      <c r="AD91" s="62">
        <f t="shared" si="73"/>
        <v>0</v>
      </c>
      <c r="AE91" s="62">
        <f t="shared" si="74"/>
        <v>0</v>
      </c>
      <c r="AF91" s="62">
        <f t="shared" si="75"/>
        <v>0</v>
      </c>
      <c r="AG91" s="62">
        <f t="shared" si="76"/>
        <v>0</v>
      </c>
      <c r="AH91" s="62">
        <f t="shared" si="77"/>
        <v>0</v>
      </c>
      <c r="AI91" s="62">
        <f t="shared" si="78"/>
        <v>56</v>
      </c>
      <c r="AJ91" s="62">
        <f t="shared" si="79"/>
        <v>0</v>
      </c>
      <c r="AK91" s="62" t="b">
        <f t="shared" si="80"/>
        <v>1</v>
      </c>
    </row>
    <row r="92" spans="1:37" s="62" customFormat="1" ht="18.75">
      <c r="A92" s="436" t="s">
        <v>255</v>
      </c>
      <c r="B92" s="244" t="s">
        <v>215</v>
      </c>
      <c r="C92" s="90">
        <v>7</v>
      </c>
      <c r="D92" s="109"/>
      <c r="E92" s="91"/>
      <c r="F92" s="155">
        <f t="shared" si="82"/>
        <v>180</v>
      </c>
      <c r="G92" s="156">
        <f>SUM(G93:G94)</f>
        <v>6</v>
      </c>
      <c r="H92" s="305">
        <f aca="true" t="shared" si="84" ref="H92:O92">SUM(H93:H94)</f>
        <v>84</v>
      </c>
      <c r="I92" s="306">
        <f t="shared" si="84"/>
        <v>38</v>
      </c>
      <c r="J92" s="306">
        <f t="shared" si="84"/>
        <v>24</v>
      </c>
      <c r="K92" s="306">
        <f t="shared" si="84"/>
        <v>22</v>
      </c>
      <c r="L92" s="307"/>
      <c r="M92" s="305">
        <f t="shared" si="84"/>
        <v>12</v>
      </c>
      <c r="N92" s="307">
        <f t="shared" si="84"/>
        <v>30</v>
      </c>
      <c r="O92" s="308">
        <f t="shared" si="84"/>
        <v>54</v>
      </c>
      <c r="P92" s="92"/>
      <c r="Q92" s="93"/>
      <c r="R92" s="92"/>
      <c r="S92" s="93"/>
      <c r="T92" s="92"/>
      <c r="U92" s="93">
        <v>2</v>
      </c>
      <c r="V92" s="92">
        <v>4</v>
      </c>
      <c r="W92" s="93"/>
      <c r="X92" s="270" t="b">
        <f t="shared" si="65"/>
        <v>1</v>
      </c>
      <c r="Y92" s="271" t="b">
        <f t="shared" si="69"/>
        <v>1</v>
      </c>
      <c r="Z92" s="272" t="b">
        <f t="shared" si="70"/>
        <v>1</v>
      </c>
      <c r="AA92" s="272" t="b">
        <f t="shared" si="66"/>
        <v>1</v>
      </c>
      <c r="AC92" s="62">
        <f t="shared" si="72"/>
        <v>0</v>
      </c>
      <c r="AD92" s="62">
        <f t="shared" si="73"/>
        <v>0</v>
      </c>
      <c r="AE92" s="62">
        <f t="shared" si="74"/>
        <v>0</v>
      </c>
      <c r="AF92" s="62">
        <f t="shared" si="75"/>
        <v>0</v>
      </c>
      <c r="AG92" s="62">
        <f t="shared" si="76"/>
        <v>0</v>
      </c>
      <c r="AH92" s="62">
        <f t="shared" si="77"/>
        <v>28</v>
      </c>
      <c r="AI92" s="62">
        <f t="shared" si="78"/>
        <v>56</v>
      </c>
      <c r="AJ92" s="62">
        <f t="shared" si="79"/>
        <v>0</v>
      </c>
      <c r="AK92" s="62" t="b">
        <f t="shared" si="80"/>
        <v>1</v>
      </c>
    </row>
    <row r="93" spans="1:37" s="62" customFormat="1" ht="18.75">
      <c r="A93" s="437"/>
      <c r="B93" s="389" t="s">
        <v>216</v>
      </c>
      <c r="C93" s="381"/>
      <c r="D93" s="351"/>
      <c r="E93" s="362"/>
      <c r="F93" s="107">
        <f t="shared" si="82"/>
        <v>120</v>
      </c>
      <c r="G93" s="94">
        <v>4</v>
      </c>
      <c r="H93" s="274">
        <f aca="true" t="shared" si="85" ref="H93:H99">I93+J93+K93+L93</f>
        <v>56</v>
      </c>
      <c r="I93" s="275">
        <v>24</v>
      </c>
      <c r="J93" s="275">
        <v>16</v>
      </c>
      <c r="K93" s="275">
        <v>16</v>
      </c>
      <c r="L93" s="276"/>
      <c r="M93" s="274">
        <f>G93*2</f>
        <v>8</v>
      </c>
      <c r="N93" s="276">
        <v>15</v>
      </c>
      <c r="O93" s="277">
        <f>F93-H93-M93-N93</f>
        <v>41</v>
      </c>
      <c r="P93" s="83"/>
      <c r="Q93" s="84"/>
      <c r="R93" s="83"/>
      <c r="S93" s="84"/>
      <c r="T93" s="83"/>
      <c r="U93" s="84" t="s">
        <v>155</v>
      </c>
      <c r="V93" s="83" t="s">
        <v>155</v>
      </c>
      <c r="W93" s="84"/>
      <c r="X93" s="270" t="e">
        <f t="shared" si="65"/>
        <v>#VALUE!</v>
      </c>
      <c r="Y93" s="271" t="b">
        <f t="shared" si="69"/>
        <v>1</v>
      </c>
      <c r="Z93" s="272" t="b">
        <f t="shared" si="70"/>
        <v>1</v>
      </c>
      <c r="AA93" s="272" t="b">
        <f t="shared" si="66"/>
        <v>1</v>
      </c>
      <c r="AC93" s="309">
        <f t="shared" si="72"/>
        <v>0</v>
      </c>
      <c r="AD93" s="309">
        <f t="shared" si="73"/>
        <v>0</v>
      </c>
      <c r="AE93" s="309">
        <f t="shared" si="74"/>
        <v>0</v>
      </c>
      <c r="AF93" s="309">
        <f t="shared" si="75"/>
        <v>0</v>
      </c>
      <c r="AG93" s="309">
        <f t="shared" si="76"/>
        <v>0</v>
      </c>
      <c r="AH93" s="309">
        <v>28</v>
      </c>
      <c r="AI93" s="309">
        <v>28</v>
      </c>
      <c r="AJ93" s="309">
        <f t="shared" si="79"/>
        <v>0</v>
      </c>
      <c r="AK93" s="309" t="b">
        <f t="shared" si="80"/>
        <v>1</v>
      </c>
    </row>
    <row r="94" spans="1:37" s="62" customFormat="1" ht="18.75">
      <c r="A94" s="439"/>
      <c r="B94" s="389" t="s">
        <v>217</v>
      </c>
      <c r="C94" s="384"/>
      <c r="D94" s="353"/>
      <c r="E94" s="363"/>
      <c r="F94" s="107">
        <f t="shared" si="82"/>
        <v>60</v>
      </c>
      <c r="G94" s="94">
        <v>2</v>
      </c>
      <c r="H94" s="274">
        <f t="shared" si="85"/>
        <v>28</v>
      </c>
      <c r="I94" s="275">
        <v>14</v>
      </c>
      <c r="J94" s="275">
        <v>8</v>
      </c>
      <c r="K94" s="275">
        <v>6</v>
      </c>
      <c r="L94" s="276"/>
      <c r="M94" s="274">
        <f>G94*2</f>
        <v>4</v>
      </c>
      <c r="N94" s="276">
        <v>15</v>
      </c>
      <c r="O94" s="277">
        <f>F94-H94-M94-N94</f>
        <v>13</v>
      </c>
      <c r="P94" s="83"/>
      <c r="Q94" s="84"/>
      <c r="R94" s="83"/>
      <c r="S94" s="84"/>
      <c r="T94" s="83"/>
      <c r="U94" s="84"/>
      <c r="V94" s="83" t="s">
        <v>155</v>
      </c>
      <c r="W94" s="84"/>
      <c r="X94" s="270" t="e">
        <f t="shared" si="65"/>
        <v>#VALUE!</v>
      </c>
      <c r="Y94" s="271" t="b">
        <f t="shared" si="69"/>
        <v>1</v>
      </c>
      <c r="Z94" s="272" t="b">
        <f t="shared" si="70"/>
        <v>1</v>
      </c>
      <c r="AA94" s="272" t="b">
        <f t="shared" si="66"/>
        <v>1</v>
      </c>
      <c r="AC94" s="309">
        <f t="shared" si="72"/>
        <v>0</v>
      </c>
      <c r="AD94" s="309">
        <f t="shared" si="73"/>
        <v>0</v>
      </c>
      <c r="AE94" s="309">
        <f t="shared" si="74"/>
        <v>0</v>
      </c>
      <c r="AF94" s="309">
        <f t="shared" si="75"/>
        <v>0</v>
      </c>
      <c r="AG94" s="309">
        <f t="shared" si="76"/>
        <v>0</v>
      </c>
      <c r="AH94" s="309">
        <f t="shared" si="77"/>
        <v>0</v>
      </c>
      <c r="AI94" s="309">
        <v>28</v>
      </c>
      <c r="AJ94" s="309">
        <f t="shared" si="79"/>
        <v>0</v>
      </c>
      <c r="AK94" s="309" t="b">
        <f t="shared" si="80"/>
        <v>1</v>
      </c>
    </row>
    <row r="95" spans="1:37" s="62" customFormat="1" ht="18.75">
      <c r="A95" s="436" t="s">
        <v>256</v>
      </c>
      <c r="B95" s="86" t="s">
        <v>182</v>
      </c>
      <c r="C95" s="90"/>
      <c r="D95" s="109">
        <v>7</v>
      </c>
      <c r="E95" s="91"/>
      <c r="F95" s="155">
        <f t="shared" si="82"/>
        <v>120</v>
      </c>
      <c r="G95" s="156">
        <v>4</v>
      </c>
      <c r="H95" s="92">
        <f t="shared" si="85"/>
        <v>56</v>
      </c>
      <c r="I95" s="163">
        <v>24</v>
      </c>
      <c r="J95" s="163">
        <v>16</v>
      </c>
      <c r="K95" s="163">
        <v>16</v>
      </c>
      <c r="L95" s="93"/>
      <c r="M95" s="92">
        <f>G95*2</f>
        <v>8</v>
      </c>
      <c r="N95" s="93"/>
      <c r="O95" s="164">
        <f t="shared" si="83"/>
        <v>56</v>
      </c>
      <c r="P95" s="92"/>
      <c r="Q95" s="93"/>
      <c r="R95" s="92"/>
      <c r="S95" s="93"/>
      <c r="T95" s="92"/>
      <c r="U95" s="93"/>
      <c r="V95" s="92">
        <v>4</v>
      </c>
      <c r="W95" s="93"/>
      <c r="X95" s="270" t="b">
        <f t="shared" si="65"/>
        <v>1</v>
      </c>
      <c r="Y95" s="271" t="b">
        <f t="shared" si="69"/>
        <v>1</v>
      </c>
      <c r="Z95" s="272" t="b">
        <f t="shared" si="70"/>
        <v>1</v>
      </c>
      <c r="AA95" s="272" t="b">
        <f t="shared" si="66"/>
        <v>1</v>
      </c>
      <c r="AC95" s="62">
        <f t="shared" si="72"/>
        <v>0</v>
      </c>
      <c r="AD95" s="62">
        <f t="shared" si="73"/>
        <v>0</v>
      </c>
      <c r="AE95" s="62">
        <f t="shared" si="74"/>
        <v>0</v>
      </c>
      <c r="AF95" s="62">
        <f t="shared" si="75"/>
        <v>0</v>
      </c>
      <c r="AG95" s="62">
        <f t="shared" si="76"/>
        <v>0</v>
      </c>
      <c r="AH95" s="62">
        <f t="shared" si="77"/>
        <v>0</v>
      </c>
      <c r="AI95" s="62">
        <f t="shared" si="78"/>
        <v>56</v>
      </c>
      <c r="AJ95" s="62">
        <f t="shared" si="79"/>
        <v>0</v>
      </c>
      <c r="AK95" s="62" t="b">
        <f t="shared" si="80"/>
        <v>1</v>
      </c>
    </row>
    <row r="96" spans="1:37" s="62" customFormat="1" ht="18.75">
      <c r="A96" s="436" t="s">
        <v>257</v>
      </c>
      <c r="B96" s="86" t="s">
        <v>213</v>
      </c>
      <c r="C96" s="90">
        <v>8</v>
      </c>
      <c r="D96" s="109"/>
      <c r="E96" s="91"/>
      <c r="F96" s="155">
        <f t="shared" si="82"/>
        <v>120</v>
      </c>
      <c r="G96" s="156">
        <v>4</v>
      </c>
      <c r="H96" s="92">
        <f t="shared" si="85"/>
        <v>56</v>
      </c>
      <c r="I96" s="163">
        <v>24</v>
      </c>
      <c r="J96" s="163">
        <v>16</v>
      </c>
      <c r="K96" s="163">
        <v>16</v>
      </c>
      <c r="L96" s="93"/>
      <c r="M96" s="92">
        <f>G96*2</f>
        <v>8</v>
      </c>
      <c r="N96" s="93">
        <v>30</v>
      </c>
      <c r="O96" s="164">
        <f t="shared" si="83"/>
        <v>26</v>
      </c>
      <c r="P96" s="92"/>
      <c r="Q96" s="93"/>
      <c r="R96" s="92"/>
      <c r="S96" s="93"/>
      <c r="T96" s="92"/>
      <c r="U96" s="93"/>
      <c r="V96" s="92"/>
      <c r="W96" s="93">
        <v>4</v>
      </c>
      <c r="X96" s="270" t="b">
        <f t="shared" si="65"/>
        <v>1</v>
      </c>
      <c r="Y96" s="271" t="b">
        <f t="shared" si="69"/>
        <v>1</v>
      </c>
      <c r="Z96" s="272" t="b">
        <f t="shared" si="70"/>
        <v>1</v>
      </c>
      <c r="AA96" s="272" t="b">
        <f t="shared" si="66"/>
        <v>1</v>
      </c>
      <c r="AC96" s="62">
        <f t="shared" si="72"/>
        <v>0</v>
      </c>
      <c r="AD96" s="62">
        <f t="shared" si="73"/>
        <v>0</v>
      </c>
      <c r="AE96" s="62">
        <f t="shared" si="74"/>
        <v>0</v>
      </c>
      <c r="AF96" s="62">
        <f t="shared" si="75"/>
        <v>0</v>
      </c>
      <c r="AG96" s="62">
        <f t="shared" si="76"/>
        <v>0</v>
      </c>
      <c r="AH96" s="62">
        <f t="shared" si="77"/>
        <v>0</v>
      </c>
      <c r="AI96" s="62">
        <f t="shared" si="78"/>
        <v>0</v>
      </c>
      <c r="AJ96" s="62">
        <f t="shared" si="79"/>
        <v>56</v>
      </c>
      <c r="AK96" s="62" t="b">
        <f t="shared" si="80"/>
        <v>1</v>
      </c>
    </row>
    <row r="97" spans="1:37" s="62" customFormat="1" ht="18.75">
      <c r="A97" s="436" t="s">
        <v>258</v>
      </c>
      <c r="B97" s="86" t="s">
        <v>214</v>
      </c>
      <c r="C97" s="90"/>
      <c r="D97" s="109">
        <v>8</v>
      </c>
      <c r="E97" s="91"/>
      <c r="F97" s="155">
        <f t="shared" si="82"/>
        <v>120</v>
      </c>
      <c r="G97" s="156">
        <v>4</v>
      </c>
      <c r="H97" s="92">
        <f t="shared" si="85"/>
        <v>56</v>
      </c>
      <c r="I97" s="109">
        <v>24</v>
      </c>
      <c r="J97" s="109">
        <v>16</v>
      </c>
      <c r="K97" s="109">
        <v>16</v>
      </c>
      <c r="L97" s="91"/>
      <c r="M97" s="92">
        <f>G97*2</f>
        <v>8</v>
      </c>
      <c r="N97" s="91"/>
      <c r="O97" s="164">
        <f t="shared" si="83"/>
        <v>56</v>
      </c>
      <c r="P97" s="92"/>
      <c r="Q97" s="93"/>
      <c r="R97" s="92"/>
      <c r="S97" s="93"/>
      <c r="T97" s="92"/>
      <c r="U97" s="93"/>
      <c r="V97" s="92"/>
      <c r="W97" s="93">
        <v>4</v>
      </c>
      <c r="X97" s="270" t="b">
        <f t="shared" si="65"/>
        <v>1</v>
      </c>
      <c r="Y97" s="271" t="b">
        <f t="shared" si="69"/>
        <v>1</v>
      </c>
      <c r="Z97" s="272" t="b">
        <f t="shared" si="70"/>
        <v>1</v>
      </c>
      <c r="AA97" s="272" t="b">
        <f t="shared" si="66"/>
        <v>1</v>
      </c>
      <c r="AC97" s="62">
        <f t="shared" si="72"/>
        <v>0</v>
      </c>
      <c r="AD97" s="62">
        <f t="shared" si="73"/>
        <v>0</v>
      </c>
      <c r="AE97" s="62">
        <f t="shared" si="74"/>
        <v>0</v>
      </c>
      <c r="AF97" s="62">
        <f t="shared" si="75"/>
        <v>0</v>
      </c>
      <c r="AG97" s="62">
        <f t="shared" si="76"/>
        <v>0</v>
      </c>
      <c r="AH97" s="62">
        <f t="shared" si="77"/>
        <v>0</v>
      </c>
      <c r="AI97" s="62">
        <f t="shared" si="78"/>
        <v>0</v>
      </c>
      <c r="AJ97" s="62">
        <f t="shared" si="79"/>
        <v>56</v>
      </c>
      <c r="AK97" s="62" t="b">
        <f t="shared" si="80"/>
        <v>1</v>
      </c>
    </row>
    <row r="98" spans="1:37" s="62" customFormat="1" ht="18.75">
      <c r="A98" s="436" t="s">
        <v>262</v>
      </c>
      <c r="B98" s="400" t="s">
        <v>263</v>
      </c>
      <c r="C98" s="138"/>
      <c r="D98" s="111">
        <v>8</v>
      </c>
      <c r="E98" s="139"/>
      <c r="F98" s="155">
        <f t="shared" si="82"/>
        <v>90</v>
      </c>
      <c r="G98" s="206">
        <v>3</v>
      </c>
      <c r="H98" s="92">
        <f t="shared" si="85"/>
        <v>42</v>
      </c>
      <c r="I98" s="163">
        <v>14</v>
      </c>
      <c r="J98" s="163">
        <v>14</v>
      </c>
      <c r="K98" s="163">
        <v>14</v>
      </c>
      <c r="L98" s="93"/>
      <c r="M98" s="92">
        <v>6</v>
      </c>
      <c r="N98" s="93"/>
      <c r="O98" s="164">
        <f t="shared" si="83"/>
        <v>42</v>
      </c>
      <c r="P98" s="138"/>
      <c r="Q98" s="139"/>
      <c r="R98" s="138"/>
      <c r="S98" s="139"/>
      <c r="T98" s="138"/>
      <c r="U98" s="139"/>
      <c r="V98" s="138"/>
      <c r="W98" s="139">
        <v>3</v>
      </c>
      <c r="X98" s="270" t="b">
        <f t="shared" si="65"/>
        <v>1</v>
      </c>
      <c r="Y98" s="271" t="b">
        <f>G98*14=H98</f>
        <v>1</v>
      </c>
      <c r="Z98" s="272" t="b">
        <f>G98*2=M98</f>
        <v>1</v>
      </c>
      <c r="AA98" s="272" t="b">
        <f t="shared" si="66"/>
        <v>1</v>
      </c>
      <c r="AC98" s="62">
        <f aca="true" t="shared" si="86" ref="AC98:AJ98">P98*14</f>
        <v>0</v>
      </c>
      <c r="AD98" s="62">
        <f t="shared" si="86"/>
        <v>0</v>
      </c>
      <c r="AE98" s="62">
        <f t="shared" si="86"/>
        <v>0</v>
      </c>
      <c r="AF98" s="62">
        <f t="shared" si="86"/>
        <v>0</v>
      </c>
      <c r="AG98" s="62">
        <f t="shared" si="86"/>
        <v>0</v>
      </c>
      <c r="AH98" s="62">
        <f t="shared" si="86"/>
        <v>0</v>
      </c>
      <c r="AI98" s="62">
        <f t="shared" si="86"/>
        <v>0</v>
      </c>
      <c r="AJ98" s="62">
        <f t="shared" si="86"/>
        <v>42</v>
      </c>
      <c r="AK98" s="62" t="b">
        <f>AC98+AD98+AE98+AF98+AG98+AH98+AI98+AJ98=H98</f>
        <v>1</v>
      </c>
    </row>
    <row r="99" spans="1:37" s="62" customFormat="1" ht="19.5" thickBot="1">
      <c r="A99" s="440" t="s">
        <v>224</v>
      </c>
      <c r="B99" s="258" t="s">
        <v>259</v>
      </c>
      <c r="C99" s="114"/>
      <c r="D99" s="193" t="s">
        <v>152</v>
      </c>
      <c r="E99" s="115"/>
      <c r="F99" s="155">
        <f t="shared" si="82"/>
        <v>600</v>
      </c>
      <c r="G99" s="190">
        <v>20</v>
      </c>
      <c r="H99" s="92">
        <f t="shared" si="85"/>
        <v>280</v>
      </c>
      <c r="I99" s="193">
        <v>100</v>
      </c>
      <c r="J99" s="193">
        <v>80</v>
      </c>
      <c r="K99" s="193">
        <v>100</v>
      </c>
      <c r="L99" s="115"/>
      <c r="M99" s="114">
        <f>G99*2</f>
        <v>40</v>
      </c>
      <c r="N99" s="115"/>
      <c r="O99" s="164">
        <f t="shared" si="83"/>
        <v>280</v>
      </c>
      <c r="P99" s="114"/>
      <c r="Q99" s="115"/>
      <c r="R99" s="114">
        <v>6</v>
      </c>
      <c r="S99" s="115">
        <v>4</v>
      </c>
      <c r="T99" s="114">
        <v>4</v>
      </c>
      <c r="U99" s="115">
        <v>6</v>
      </c>
      <c r="V99" s="114"/>
      <c r="W99" s="115"/>
      <c r="X99" s="270" t="b">
        <f t="shared" si="65"/>
        <v>1</v>
      </c>
      <c r="Y99" s="271" t="b">
        <f t="shared" si="69"/>
        <v>1</v>
      </c>
      <c r="Z99" s="272" t="b">
        <f t="shared" si="70"/>
        <v>1</v>
      </c>
      <c r="AA99" s="272" t="b">
        <f t="shared" si="66"/>
        <v>1</v>
      </c>
      <c r="AC99" s="62">
        <f t="shared" si="72"/>
        <v>0</v>
      </c>
      <c r="AD99" s="62">
        <f t="shared" si="73"/>
        <v>0</v>
      </c>
      <c r="AE99" s="62">
        <f t="shared" si="74"/>
        <v>84</v>
      </c>
      <c r="AF99" s="62">
        <f t="shared" si="75"/>
        <v>56</v>
      </c>
      <c r="AG99" s="62">
        <f t="shared" si="76"/>
        <v>56</v>
      </c>
      <c r="AH99" s="62">
        <f t="shared" si="77"/>
        <v>84</v>
      </c>
      <c r="AI99" s="62">
        <f t="shared" si="78"/>
        <v>0</v>
      </c>
      <c r="AJ99" s="62">
        <f t="shared" si="79"/>
        <v>0</v>
      </c>
      <c r="AK99" s="62" t="b">
        <f t="shared" si="80"/>
        <v>1</v>
      </c>
    </row>
    <row r="100" spans="1:37" s="160" customFormat="1" ht="19.5" thickBot="1">
      <c r="A100" s="481" t="s">
        <v>57</v>
      </c>
      <c r="B100" s="482"/>
      <c r="C100" s="221">
        <v>5</v>
      </c>
      <c r="D100" s="221">
        <v>8</v>
      </c>
      <c r="E100" s="221">
        <v>0</v>
      </c>
      <c r="F100" s="256">
        <f>SUM(F85:F87,F91:F92,F95:F99)</f>
        <v>1800</v>
      </c>
      <c r="G100" s="256">
        <f aca="true" t="shared" si="87" ref="G100:W100">SUM(G85:G87,G91:G92,G95:G99)</f>
        <v>60</v>
      </c>
      <c r="H100" s="256">
        <f t="shared" si="87"/>
        <v>840</v>
      </c>
      <c r="I100" s="256">
        <f t="shared" si="87"/>
        <v>342</v>
      </c>
      <c r="J100" s="256">
        <f t="shared" si="87"/>
        <v>250</v>
      </c>
      <c r="K100" s="256">
        <f t="shared" si="87"/>
        <v>248</v>
      </c>
      <c r="L100" s="256">
        <f t="shared" si="87"/>
        <v>0</v>
      </c>
      <c r="M100" s="256">
        <f t="shared" si="87"/>
        <v>120</v>
      </c>
      <c r="N100" s="256">
        <f t="shared" si="87"/>
        <v>150</v>
      </c>
      <c r="O100" s="256">
        <f t="shared" si="87"/>
        <v>690</v>
      </c>
      <c r="P100" s="256">
        <f t="shared" si="87"/>
        <v>0</v>
      </c>
      <c r="Q100" s="256">
        <f t="shared" si="87"/>
        <v>0</v>
      </c>
      <c r="R100" s="256">
        <f t="shared" si="87"/>
        <v>6</v>
      </c>
      <c r="S100" s="256">
        <f t="shared" si="87"/>
        <v>9</v>
      </c>
      <c r="T100" s="256">
        <f t="shared" si="87"/>
        <v>10</v>
      </c>
      <c r="U100" s="256">
        <f t="shared" si="87"/>
        <v>12</v>
      </c>
      <c r="V100" s="256">
        <f t="shared" si="87"/>
        <v>12</v>
      </c>
      <c r="W100" s="256">
        <f t="shared" si="87"/>
        <v>11</v>
      </c>
      <c r="X100" s="270" t="b">
        <f t="shared" si="65"/>
        <v>1</v>
      </c>
      <c r="Y100" s="271"/>
      <c r="Z100" s="272"/>
      <c r="AA100" s="272" t="b">
        <f t="shared" si="66"/>
        <v>1</v>
      </c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</row>
    <row r="101" spans="1:37" s="160" customFormat="1" ht="18.75">
      <c r="A101" s="260"/>
      <c r="B101" s="261"/>
      <c r="C101" s="262"/>
      <c r="D101" s="262"/>
      <c r="E101" s="262"/>
      <c r="F101" s="263"/>
      <c r="G101" s="262"/>
      <c r="H101" s="262"/>
      <c r="I101" s="262"/>
      <c r="J101" s="262"/>
      <c r="K101" s="262"/>
      <c r="L101" s="262"/>
      <c r="M101" s="262"/>
      <c r="N101" s="262"/>
      <c r="O101" s="262"/>
      <c r="P101" s="262"/>
      <c r="Q101" s="262"/>
      <c r="R101" s="262"/>
      <c r="S101" s="262"/>
      <c r="T101" s="262"/>
      <c r="U101" s="262"/>
      <c r="V101" s="262"/>
      <c r="W101" s="264"/>
      <c r="X101" s="270"/>
      <c r="Y101" s="271"/>
      <c r="Z101" s="272"/>
      <c r="AA101" s="27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</row>
    <row r="102" spans="1:27" s="62" customFormat="1" ht="21.75" thickBot="1">
      <c r="A102" s="408" t="s">
        <v>248</v>
      </c>
      <c r="B102" s="247"/>
      <c r="C102" s="247"/>
      <c r="D102" s="247"/>
      <c r="E102" s="247"/>
      <c r="F102" s="247"/>
      <c r="G102" s="247"/>
      <c r="H102" s="247"/>
      <c r="I102" s="265"/>
      <c r="J102" s="265"/>
      <c r="K102" s="265"/>
      <c r="L102" s="265"/>
      <c r="M102" s="266"/>
      <c r="N102" s="266"/>
      <c r="O102" s="266"/>
      <c r="P102" s="267"/>
      <c r="Q102" s="267"/>
      <c r="R102" s="267"/>
      <c r="S102" s="267"/>
      <c r="T102" s="267"/>
      <c r="U102" s="267"/>
      <c r="V102" s="267"/>
      <c r="W102" s="268"/>
      <c r="X102" s="270"/>
      <c r="Y102" s="271"/>
      <c r="Z102" s="272"/>
      <c r="AA102" s="272"/>
    </row>
    <row r="103" spans="1:37" s="62" customFormat="1" ht="19.5" thickBot="1">
      <c r="A103" s="252" t="s">
        <v>225</v>
      </c>
      <c r="B103" s="259" t="s">
        <v>222</v>
      </c>
      <c r="C103" s="414"/>
      <c r="D103" s="143" t="s">
        <v>152</v>
      </c>
      <c r="E103" s="144"/>
      <c r="F103" s="253">
        <f>G103*30</f>
        <v>1800</v>
      </c>
      <c r="G103" s="254">
        <v>60</v>
      </c>
      <c r="H103" s="142">
        <f>G103*14</f>
        <v>840</v>
      </c>
      <c r="I103" s="143"/>
      <c r="J103" s="143"/>
      <c r="K103" s="143"/>
      <c r="L103" s="144"/>
      <c r="M103" s="142">
        <f>G103*2</f>
        <v>120</v>
      </c>
      <c r="N103" s="144"/>
      <c r="O103" s="97">
        <f>F103-H103-M103-N103</f>
        <v>840</v>
      </c>
      <c r="P103" s="142"/>
      <c r="Q103" s="144"/>
      <c r="R103" s="142">
        <f aca="true" t="shared" si="88" ref="R103:W103">R100</f>
        <v>6</v>
      </c>
      <c r="S103" s="144">
        <f t="shared" si="88"/>
        <v>9</v>
      </c>
      <c r="T103" s="142">
        <f t="shared" si="88"/>
        <v>10</v>
      </c>
      <c r="U103" s="144">
        <f t="shared" si="88"/>
        <v>12</v>
      </c>
      <c r="V103" s="142">
        <f t="shared" si="88"/>
        <v>12</v>
      </c>
      <c r="W103" s="144">
        <f t="shared" si="88"/>
        <v>11</v>
      </c>
      <c r="X103" s="270" t="b">
        <f t="shared" si="65"/>
        <v>1</v>
      </c>
      <c r="Y103" s="271" t="b">
        <f t="shared" si="69"/>
        <v>1</v>
      </c>
      <c r="Z103" s="272" t="b">
        <f t="shared" si="70"/>
        <v>1</v>
      </c>
      <c r="AA103" s="272" t="b">
        <f t="shared" si="66"/>
        <v>1</v>
      </c>
      <c r="AC103" s="62">
        <f aca="true" t="shared" si="89" ref="AC103:AJ103">P103*14</f>
        <v>0</v>
      </c>
      <c r="AD103" s="62">
        <f t="shared" si="89"/>
        <v>0</v>
      </c>
      <c r="AE103" s="62">
        <f t="shared" si="89"/>
        <v>84</v>
      </c>
      <c r="AF103" s="62">
        <f t="shared" si="89"/>
        <v>126</v>
      </c>
      <c r="AG103" s="62">
        <f t="shared" si="89"/>
        <v>140</v>
      </c>
      <c r="AH103" s="62">
        <f t="shared" si="89"/>
        <v>168</v>
      </c>
      <c r="AI103" s="62">
        <f t="shared" si="89"/>
        <v>168</v>
      </c>
      <c r="AJ103" s="62">
        <f t="shared" si="89"/>
        <v>154</v>
      </c>
      <c r="AK103" s="62" t="b">
        <f>AC103+AD103+AE103+AF103+AG103+AH103+AI103+AJ103=H103</f>
        <v>1</v>
      </c>
    </row>
    <row r="104" spans="1:37" s="160" customFormat="1" ht="19.5" thickBot="1">
      <c r="A104" s="481" t="s">
        <v>57</v>
      </c>
      <c r="B104" s="482"/>
      <c r="C104" s="221">
        <v>5</v>
      </c>
      <c r="D104" s="221">
        <v>8</v>
      </c>
      <c r="E104" s="221">
        <v>0</v>
      </c>
      <c r="F104" s="256">
        <f>SUM(F103)</f>
        <v>1800</v>
      </c>
      <c r="G104" s="256">
        <f aca="true" t="shared" si="90" ref="G104:W104">SUM(G103)</f>
        <v>60</v>
      </c>
      <c r="H104" s="256">
        <f t="shared" si="90"/>
        <v>840</v>
      </c>
      <c r="I104" s="256">
        <f t="shared" si="90"/>
        <v>0</v>
      </c>
      <c r="J104" s="256">
        <f t="shared" si="90"/>
        <v>0</v>
      </c>
      <c r="K104" s="256">
        <f t="shared" si="90"/>
        <v>0</v>
      </c>
      <c r="L104" s="256">
        <f t="shared" si="90"/>
        <v>0</v>
      </c>
      <c r="M104" s="256">
        <f t="shared" si="90"/>
        <v>120</v>
      </c>
      <c r="N104" s="256">
        <f t="shared" si="90"/>
        <v>0</v>
      </c>
      <c r="O104" s="256">
        <f t="shared" si="90"/>
        <v>840</v>
      </c>
      <c r="P104" s="256">
        <f t="shared" si="90"/>
        <v>0</v>
      </c>
      <c r="Q104" s="256">
        <f t="shared" si="90"/>
        <v>0</v>
      </c>
      <c r="R104" s="256">
        <f t="shared" si="90"/>
        <v>6</v>
      </c>
      <c r="S104" s="256">
        <f t="shared" si="90"/>
        <v>9</v>
      </c>
      <c r="T104" s="256">
        <f t="shared" si="90"/>
        <v>10</v>
      </c>
      <c r="U104" s="256">
        <f t="shared" si="90"/>
        <v>12</v>
      </c>
      <c r="V104" s="256">
        <f t="shared" si="90"/>
        <v>12</v>
      </c>
      <c r="W104" s="256">
        <f t="shared" si="90"/>
        <v>11</v>
      </c>
      <c r="X104" s="270" t="b">
        <f t="shared" si="65"/>
        <v>1</v>
      </c>
      <c r="Y104" s="271" t="b">
        <f t="shared" si="69"/>
        <v>1</v>
      </c>
      <c r="Z104" s="272" t="b">
        <f t="shared" si="70"/>
        <v>1</v>
      </c>
      <c r="AA104" s="272" t="b">
        <f t="shared" si="66"/>
        <v>1</v>
      </c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</row>
    <row r="105" spans="1:37" s="62" customFormat="1" ht="30" customHeight="1" thickBot="1">
      <c r="A105" s="476" t="s">
        <v>43</v>
      </c>
      <c r="B105" s="476"/>
      <c r="C105" s="402">
        <f>C82+C100</f>
        <v>27</v>
      </c>
      <c r="D105" s="402">
        <f>D82+D100</f>
        <v>33</v>
      </c>
      <c r="E105" s="402">
        <f>E82+E100</f>
        <v>2</v>
      </c>
      <c r="F105" s="402">
        <f>F82+F100</f>
        <v>7200</v>
      </c>
      <c r="G105" s="402">
        <f aca="true" t="shared" si="91" ref="G105:W105">G82+G100</f>
        <v>240</v>
      </c>
      <c r="H105" s="402">
        <f t="shared" si="91"/>
        <v>2960</v>
      </c>
      <c r="I105" s="402">
        <f t="shared" si="91"/>
        <v>1108</v>
      </c>
      <c r="J105" s="402">
        <f t="shared" si="91"/>
        <v>1084</v>
      </c>
      <c r="K105" s="402">
        <f t="shared" si="91"/>
        <v>754</v>
      </c>
      <c r="L105" s="402">
        <f t="shared" si="91"/>
        <v>14</v>
      </c>
      <c r="M105" s="402">
        <f t="shared" si="91"/>
        <v>416</v>
      </c>
      <c r="N105" s="402">
        <f t="shared" si="91"/>
        <v>960</v>
      </c>
      <c r="O105" s="402">
        <f t="shared" si="91"/>
        <v>2864</v>
      </c>
      <c r="P105" s="402">
        <f t="shared" si="91"/>
        <v>30</v>
      </c>
      <c r="Q105" s="402">
        <f t="shared" si="91"/>
        <v>30</v>
      </c>
      <c r="R105" s="402">
        <f t="shared" si="91"/>
        <v>30</v>
      </c>
      <c r="S105" s="402">
        <f t="shared" si="91"/>
        <v>30</v>
      </c>
      <c r="T105" s="402">
        <f t="shared" si="91"/>
        <v>30</v>
      </c>
      <c r="U105" s="402">
        <f t="shared" si="91"/>
        <v>30</v>
      </c>
      <c r="V105" s="402">
        <f t="shared" si="91"/>
        <v>30</v>
      </c>
      <c r="W105" s="402">
        <f t="shared" si="91"/>
        <v>30</v>
      </c>
      <c r="X105" s="270" t="b">
        <f t="shared" si="65"/>
        <v>1</v>
      </c>
      <c r="Y105" s="413"/>
      <c r="Z105" s="272"/>
      <c r="AA105" s="272" t="b">
        <f t="shared" si="66"/>
        <v>1</v>
      </c>
      <c r="AC105" s="68">
        <f>SUM(AC12,AC15,AC21:AC22,AC25,AC30:AC35,AC37:AC38,AC42:AC44,AC46:AC49,AC52:AC53,AC56:AC59,AC62,AC65,AC85:AC87,AC91:AC92,AC95:AC98,AC99,AC18)</f>
        <v>440</v>
      </c>
      <c r="AD105" s="68">
        <f aca="true" t="shared" si="92" ref="AD105:AJ105">SUM(AD12,AD15,AD21:AD22,AD25,AD30:AD35,AD37:AD38,AD42:AD44,AD46:AD49,AD52:AD53,AD56:AD59,AD62,AD65,AD85:AD87,AD91:AD92,AD95:AD98,AD99,AD18)</f>
        <v>382</v>
      </c>
      <c r="AE105" s="68">
        <f t="shared" si="92"/>
        <v>428</v>
      </c>
      <c r="AF105" s="68">
        <f t="shared" si="92"/>
        <v>340</v>
      </c>
      <c r="AG105" s="68">
        <f t="shared" si="92"/>
        <v>444</v>
      </c>
      <c r="AH105" s="68">
        <f t="shared" si="92"/>
        <v>336</v>
      </c>
      <c r="AI105" s="68">
        <f t="shared" si="92"/>
        <v>340</v>
      </c>
      <c r="AJ105" s="68">
        <f t="shared" si="92"/>
        <v>250</v>
      </c>
      <c r="AK105" s="62" t="b">
        <f>AC105+AD105+AE105+AF105+AG105+AH105+AI105+AJ105=H105</f>
        <v>1</v>
      </c>
    </row>
    <row r="106" spans="1:36" s="62" customFormat="1" ht="18.75">
      <c r="A106" s="50"/>
      <c r="B106" s="146"/>
      <c r="C106" s="59"/>
      <c r="D106" s="59"/>
      <c r="E106" s="59"/>
      <c r="F106" s="59"/>
      <c r="G106" s="59"/>
      <c r="H106" s="95"/>
      <c r="I106" s="96"/>
      <c r="J106" s="96"/>
      <c r="K106" s="53"/>
      <c r="L106" s="53"/>
      <c r="M106" s="52"/>
      <c r="N106" s="52"/>
      <c r="O106" s="52"/>
      <c r="P106" s="50"/>
      <c r="Q106" s="50"/>
      <c r="R106" s="50"/>
      <c r="S106" s="50"/>
      <c r="T106" s="50"/>
      <c r="U106" s="50"/>
      <c r="V106" s="54"/>
      <c r="W106" s="54"/>
      <c r="AC106" s="147">
        <f aca="true" t="shared" si="93" ref="AC106:AJ106">AC105/AC10</f>
        <v>23.157894736842106</v>
      </c>
      <c r="AD106" s="147">
        <f t="shared" si="93"/>
        <v>25.466666666666665</v>
      </c>
      <c r="AE106" s="147">
        <f t="shared" si="93"/>
        <v>23.77777777777778</v>
      </c>
      <c r="AF106" s="147">
        <f t="shared" si="93"/>
        <v>22.666666666666668</v>
      </c>
      <c r="AG106" s="147">
        <f t="shared" si="93"/>
        <v>24.666666666666668</v>
      </c>
      <c r="AH106" s="147">
        <f t="shared" si="93"/>
        <v>24</v>
      </c>
      <c r="AI106" s="147">
        <f t="shared" si="93"/>
        <v>22.666666666666668</v>
      </c>
      <c r="AJ106" s="147">
        <f t="shared" si="93"/>
        <v>25</v>
      </c>
    </row>
    <row r="107" spans="1:30" ht="18.75">
      <c r="A107" s="165" t="s">
        <v>14</v>
      </c>
      <c r="B107" s="67"/>
      <c r="C107" s="194"/>
      <c r="D107" s="194"/>
      <c r="E107" s="194"/>
      <c r="F107" s="194"/>
      <c r="G107" s="194"/>
      <c r="H107" s="195"/>
      <c r="I107" s="196"/>
      <c r="J107" s="65"/>
      <c r="K107" s="197"/>
      <c r="L107" s="197"/>
      <c r="M107" s="64"/>
      <c r="N107" s="64"/>
      <c r="O107" s="64"/>
      <c r="P107" s="63"/>
      <c r="Q107" s="63"/>
      <c r="R107" s="198"/>
      <c r="S107" s="198"/>
      <c r="T107" s="198"/>
      <c r="U107" s="198"/>
      <c r="V107" s="198"/>
      <c r="W107" s="198"/>
      <c r="X107" s="60"/>
      <c r="Y107" s="60"/>
      <c r="Z107" s="60"/>
      <c r="AA107" s="60"/>
      <c r="AB107" s="62"/>
      <c r="AC107" s="62"/>
      <c r="AD107" s="62"/>
    </row>
    <row r="108" spans="1:27" s="203" customFormat="1" ht="15.75">
      <c r="A108" s="478" t="s">
        <v>25</v>
      </c>
      <c r="B108" s="479"/>
      <c r="C108" s="479"/>
      <c r="D108" s="479"/>
      <c r="E108" s="479"/>
      <c r="F108" s="479"/>
      <c r="G108" s="479"/>
      <c r="H108" s="479"/>
      <c r="I108" s="479"/>
      <c r="J108" s="479"/>
      <c r="K108" s="479"/>
      <c r="L108" s="479"/>
      <c r="M108" s="479"/>
      <c r="N108" s="480"/>
      <c r="O108" s="232" t="s">
        <v>0</v>
      </c>
      <c r="P108" s="227" t="s">
        <v>5</v>
      </c>
      <c r="Q108" s="227" t="s">
        <v>6</v>
      </c>
      <c r="R108" s="227" t="s">
        <v>7</v>
      </c>
      <c r="S108" s="227" t="s">
        <v>8</v>
      </c>
      <c r="T108" s="227" t="s">
        <v>9</v>
      </c>
      <c r="U108" s="227" t="s">
        <v>10</v>
      </c>
      <c r="V108" s="227" t="s">
        <v>11</v>
      </c>
      <c r="W108" s="227" t="s">
        <v>12</v>
      </c>
      <c r="X108" s="224"/>
      <c r="Y108" s="224"/>
      <c r="Z108" s="224"/>
      <c r="AA108" s="224"/>
    </row>
    <row r="109" spans="1:30" s="224" customFormat="1" ht="15.75">
      <c r="A109" s="477" t="s">
        <v>15</v>
      </c>
      <c r="B109" s="477"/>
      <c r="C109" s="477"/>
      <c r="D109" s="477"/>
      <c r="E109" s="477"/>
      <c r="F109" s="477"/>
      <c r="G109" s="477"/>
      <c r="H109" s="477"/>
      <c r="I109" s="477"/>
      <c r="J109" s="477"/>
      <c r="K109" s="477"/>
      <c r="L109" s="477"/>
      <c r="M109" s="477"/>
      <c r="N109" s="477"/>
      <c r="O109" s="229">
        <f>AVERAGE(P109:W109)</f>
        <v>23.92529239766082</v>
      </c>
      <c r="P109" s="229">
        <f>AC106</f>
        <v>23.157894736842106</v>
      </c>
      <c r="Q109" s="229">
        <f aca="true" t="shared" si="94" ref="Q109:W109">AD106</f>
        <v>25.466666666666665</v>
      </c>
      <c r="R109" s="229">
        <f t="shared" si="94"/>
        <v>23.77777777777778</v>
      </c>
      <c r="S109" s="229">
        <f t="shared" si="94"/>
        <v>22.666666666666668</v>
      </c>
      <c r="T109" s="229">
        <f t="shared" si="94"/>
        <v>24.666666666666668</v>
      </c>
      <c r="U109" s="229">
        <f t="shared" si="94"/>
        <v>24</v>
      </c>
      <c r="V109" s="229">
        <f t="shared" si="94"/>
        <v>22.666666666666668</v>
      </c>
      <c r="W109" s="229">
        <f t="shared" si="94"/>
        <v>25</v>
      </c>
      <c r="AB109" s="203"/>
      <c r="AC109" s="203"/>
      <c r="AD109" s="203"/>
    </row>
    <row r="110" spans="1:30" s="224" customFormat="1" ht="15.75">
      <c r="A110" s="477" t="s">
        <v>18</v>
      </c>
      <c r="B110" s="477"/>
      <c r="C110" s="477"/>
      <c r="D110" s="477"/>
      <c r="E110" s="477"/>
      <c r="F110" s="477"/>
      <c r="G110" s="477"/>
      <c r="H110" s="477"/>
      <c r="I110" s="477"/>
      <c r="J110" s="477"/>
      <c r="K110" s="477"/>
      <c r="L110" s="477"/>
      <c r="M110" s="477"/>
      <c r="N110" s="477"/>
      <c r="O110" s="229">
        <f aca="true" t="shared" si="95" ref="O110:O117">SUM(P110:W110)</f>
        <v>240</v>
      </c>
      <c r="P110" s="148">
        <f>P105</f>
        <v>30</v>
      </c>
      <c r="Q110" s="148">
        <f aca="true" t="shared" si="96" ref="Q110:W110">Q105</f>
        <v>30</v>
      </c>
      <c r="R110" s="148">
        <f t="shared" si="96"/>
        <v>30</v>
      </c>
      <c r="S110" s="148">
        <f t="shared" si="96"/>
        <v>30</v>
      </c>
      <c r="T110" s="148">
        <f>T105</f>
        <v>30</v>
      </c>
      <c r="U110" s="148">
        <f t="shared" si="96"/>
        <v>30</v>
      </c>
      <c r="V110" s="148">
        <f t="shared" si="96"/>
        <v>30</v>
      </c>
      <c r="W110" s="148">
        <f t="shared" si="96"/>
        <v>30</v>
      </c>
      <c r="X110" s="223"/>
      <c r="Y110" s="223"/>
      <c r="Z110" s="223"/>
      <c r="AA110" s="223"/>
      <c r="AB110" s="203"/>
      <c r="AC110" s="203"/>
      <c r="AD110" s="203"/>
    </row>
    <row r="111" spans="1:30" s="223" customFormat="1" ht="15.75">
      <c r="A111" s="477" t="s">
        <v>17</v>
      </c>
      <c r="B111" s="477"/>
      <c r="C111" s="477"/>
      <c r="D111" s="477"/>
      <c r="E111" s="477"/>
      <c r="F111" s="477"/>
      <c r="G111" s="477"/>
      <c r="H111" s="477"/>
      <c r="I111" s="477"/>
      <c r="J111" s="477"/>
      <c r="K111" s="477"/>
      <c r="L111" s="477"/>
      <c r="M111" s="477"/>
      <c r="N111" s="477"/>
      <c r="O111" s="229">
        <f t="shared" si="95"/>
        <v>27</v>
      </c>
      <c r="P111" s="230">
        <v>2</v>
      </c>
      <c r="Q111" s="230">
        <v>5</v>
      </c>
      <c r="R111" s="230">
        <v>3</v>
      </c>
      <c r="S111" s="230">
        <v>3</v>
      </c>
      <c r="T111" s="230">
        <v>3</v>
      </c>
      <c r="U111" s="230">
        <v>5</v>
      </c>
      <c r="V111" s="230">
        <v>2</v>
      </c>
      <c r="W111" s="230">
        <v>4</v>
      </c>
      <c r="AB111" s="203"/>
      <c r="AC111" s="203"/>
      <c r="AD111" s="203"/>
    </row>
    <row r="112" spans="1:30" s="223" customFormat="1" ht="15.75">
      <c r="A112" s="477" t="s">
        <v>16</v>
      </c>
      <c r="B112" s="477"/>
      <c r="C112" s="477"/>
      <c r="D112" s="477"/>
      <c r="E112" s="477"/>
      <c r="F112" s="477"/>
      <c r="G112" s="477"/>
      <c r="H112" s="477"/>
      <c r="I112" s="477"/>
      <c r="J112" s="477"/>
      <c r="K112" s="477"/>
      <c r="L112" s="477"/>
      <c r="M112" s="477"/>
      <c r="N112" s="477"/>
      <c r="O112" s="229">
        <f t="shared" si="95"/>
        <v>33</v>
      </c>
      <c r="P112" s="231">
        <v>6</v>
      </c>
      <c r="Q112" s="231">
        <v>4</v>
      </c>
      <c r="R112" s="231">
        <v>5</v>
      </c>
      <c r="S112" s="230">
        <v>4</v>
      </c>
      <c r="T112" s="231">
        <v>4</v>
      </c>
      <c r="U112" s="231">
        <v>3</v>
      </c>
      <c r="V112" s="231">
        <v>4</v>
      </c>
      <c r="W112" s="231">
        <v>3</v>
      </c>
      <c r="X112" s="203"/>
      <c r="Y112" s="203"/>
      <c r="Z112" s="203"/>
      <c r="AA112" s="203"/>
      <c r="AB112" s="203"/>
      <c r="AC112" s="203"/>
      <c r="AD112" s="203"/>
    </row>
    <row r="113" spans="1:27" s="203" customFormat="1" ht="15.75">
      <c r="A113" s="477" t="s">
        <v>19</v>
      </c>
      <c r="B113" s="477"/>
      <c r="C113" s="477"/>
      <c r="D113" s="477"/>
      <c r="E113" s="477"/>
      <c r="F113" s="477"/>
      <c r="G113" s="477"/>
      <c r="H113" s="477"/>
      <c r="I113" s="477"/>
      <c r="J113" s="477"/>
      <c r="K113" s="477"/>
      <c r="L113" s="477"/>
      <c r="M113" s="477"/>
      <c r="N113" s="477"/>
      <c r="O113" s="229">
        <f t="shared" si="95"/>
        <v>2</v>
      </c>
      <c r="P113" s="231"/>
      <c r="Q113" s="231"/>
      <c r="R113" s="231"/>
      <c r="S113" s="230">
        <v>1</v>
      </c>
      <c r="T113" s="231"/>
      <c r="U113" s="231">
        <v>1</v>
      </c>
      <c r="V113" s="231"/>
      <c r="W113" s="231"/>
      <c r="X113" s="228"/>
      <c r="Y113" s="228"/>
      <c r="Z113" s="228"/>
      <c r="AA113" s="228"/>
    </row>
    <row r="114" spans="1:23" s="203" customFormat="1" ht="15.75">
      <c r="A114" s="487" t="s">
        <v>234</v>
      </c>
      <c r="B114" s="477"/>
      <c r="C114" s="477"/>
      <c r="D114" s="477"/>
      <c r="E114" s="477"/>
      <c r="F114" s="477"/>
      <c r="G114" s="477"/>
      <c r="H114" s="477"/>
      <c r="I114" s="477"/>
      <c r="J114" s="477"/>
      <c r="K114" s="477"/>
      <c r="L114" s="477"/>
      <c r="M114" s="477"/>
      <c r="N114" s="477"/>
      <c r="O114" s="229">
        <f t="shared" si="95"/>
        <v>2</v>
      </c>
      <c r="P114" s="231"/>
      <c r="Q114" s="231">
        <v>2</v>
      </c>
      <c r="R114" s="231"/>
      <c r="S114" s="231"/>
      <c r="T114" s="231"/>
      <c r="U114" s="231"/>
      <c r="V114" s="231"/>
      <c r="W114" s="231"/>
    </row>
    <row r="115" spans="1:23" s="203" customFormat="1" ht="15.75">
      <c r="A115" s="487" t="s">
        <v>249</v>
      </c>
      <c r="B115" s="477"/>
      <c r="C115" s="477"/>
      <c r="D115" s="477"/>
      <c r="E115" s="477"/>
      <c r="F115" s="477"/>
      <c r="G115" s="477"/>
      <c r="H115" s="477"/>
      <c r="I115" s="477"/>
      <c r="J115" s="477"/>
      <c r="K115" s="477"/>
      <c r="L115" s="477"/>
      <c r="M115" s="477"/>
      <c r="N115" s="477"/>
      <c r="O115" s="229">
        <f t="shared" si="95"/>
        <v>10</v>
      </c>
      <c r="P115" s="231"/>
      <c r="Q115" s="231"/>
      <c r="R115" s="231"/>
      <c r="S115" s="231">
        <v>3</v>
      </c>
      <c r="T115" s="231"/>
      <c r="U115" s="231">
        <v>3</v>
      </c>
      <c r="V115" s="231">
        <v>4</v>
      </c>
      <c r="W115" s="406"/>
    </row>
    <row r="116" spans="1:23" s="203" customFormat="1" ht="15.75">
      <c r="A116" s="488" t="s">
        <v>210</v>
      </c>
      <c r="B116" s="489"/>
      <c r="C116" s="489"/>
      <c r="D116" s="489"/>
      <c r="E116" s="489"/>
      <c r="F116" s="489"/>
      <c r="G116" s="489"/>
      <c r="H116" s="489"/>
      <c r="I116" s="489"/>
      <c r="J116" s="489"/>
      <c r="K116" s="489"/>
      <c r="L116" s="489"/>
      <c r="M116" s="489"/>
      <c r="N116" s="490"/>
      <c r="O116" s="229">
        <f t="shared" si="95"/>
        <v>6</v>
      </c>
      <c r="P116" s="231"/>
      <c r="Q116" s="231"/>
      <c r="R116" s="231"/>
      <c r="S116" s="231"/>
      <c r="T116" s="231"/>
      <c r="U116" s="231"/>
      <c r="V116" s="231"/>
      <c r="W116" s="415">
        <v>6</v>
      </c>
    </row>
    <row r="117" spans="1:23" s="203" customFormat="1" ht="15.75">
      <c r="A117" s="487" t="s">
        <v>250</v>
      </c>
      <c r="B117" s="477"/>
      <c r="C117" s="477"/>
      <c r="D117" s="477"/>
      <c r="E117" s="477"/>
      <c r="F117" s="477"/>
      <c r="G117" s="477"/>
      <c r="H117" s="477"/>
      <c r="I117" s="477"/>
      <c r="J117" s="477"/>
      <c r="K117" s="477"/>
      <c r="L117" s="477"/>
      <c r="M117" s="477"/>
      <c r="N117" s="477"/>
      <c r="O117" s="229">
        <f t="shared" si="95"/>
        <v>2</v>
      </c>
      <c r="P117" s="231"/>
      <c r="Q117" s="231"/>
      <c r="R117" s="231"/>
      <c r="S117" s="231"/>
      <c r="T117" s="231"/>
      <c r="U117" s="231"/>
      <c r="V117" s="231"/>
      <c r="W117" s="415">
        <v>2</v>
      </c>
    </row>
    <row r="118" spans="1:23" s="62" customFormat="1" ht="18.75">
      <c r="A118" s="199"/>
      <c r="B118" s="67"/>
      <c r="C118" s="200"/>
      <c r="D118" s="140"/>
      <c r="E118" s="63"/>
      <c r="F118" s="63"/>
      <c r="G118" s="63"/>
      <c r="H118" s="64"/>
      <c r="I118" s="197"/>
      <c r="J118" s="201"/>
      <c r="K118" s="201"/>
      <c r="L118" s="65"/>
      <c r="M118" s="64"/>
      <c r="N118" s="64"/>
      <c r="O118" s="64"/>
      <c r="P118" s="63"/>
      <c r="Q118" s="198"/>
      <c r="R118" s="198"/>
      <c r="S118" s="198"/>
      <c r="T118" s="198"/>
      <c r="U118" s="198"/>
      <c r="V118" s="198"/>
      <c r="W118" s="198"/>
    </row>
    <row r="119" spans="1:245" s="317" customFormat="1" ht="12.75">
      <c r="A119" s="318"/>
      <c r="B119" s="319"/>
      <c r="C119" s="311"/>
      <c r="D119" s="312"/>
      <c r="E119" s="313"/>
      <c r="F119" s="313"/>
      <c r="G119" s="313"/>
      <c r="H119" s="313"/>
      <c r="I119" s="314"/>
      <c r="J119" s="315"/>
      <c r="K119" s="315"/>
      <c r="L119" s="313"/>
      <c r="M119" s="313"/>
      <c r="N119" s="313"/>
      <c r="O119" s="313"/>
      <c r="P119" s="313"/>
      <c r="Q119" s="313"/>
      <c r="R119" s="315"/>
      <c r="S119" s="315"/>
      <c r="T119" s="315"/>
      <c r="U119" s="315"/>
      <c r="V119" s="315"/>
      <c r="W119" s="315"/>
      <c r="X119" s="315"/>
      <c r="Y119" s="316"/>
      <c r="Z119" s="316"/>
      <c r="AA119" s="316"/>
      <c r="AB119" s="316"/>
      <c r="AC119" s="316"/>
      <c r="AD119" s="316"/>
      <c r="AE119" s="316"/>
      <c r="AF119" s="316"/>
      <c r="AG119" s="316"/>
      <c r="AH119" s="316"/>
      <c r="AI119" s="316"/>
      <c r="AJ119" s="316"/>
      <c r="AK119" s="316"/>
      <c r="AL119" s="316"/>
      <c r="AM119" s="316"/>
      <c r="AN119" s="316"/>
      <c r="AO119" s="316"/>
      <c r="AP119" s="316"/>
      <c r="AQ119" s="316"/>
      <c r="AR119" s="316"/>
      <c r="AS119" s="316"/>
      <c r="AT119" s="316"/>
      <c r="AU119" s="316"/>
      <c r="AV119" s="316"/>
      <c r="AW119" s="316"/>
      <c r="AX119" s="316"/>
      <c r="AY119" s="316"/>
      <c r="AZ119" s="316"/>
      <c r="BA119" s="316"/>
      <c r="BB119" s="316"/>
      <c r="BC119" s="316"/>
      <c r="BD119" s="316"/>
      <c r="BE119" s="316"/>
      <c r="BF119" s="316"/>
      <c r="BG119" s="316"/>
      <c r="BH119" s="316"/>
      <c r="BI119" s="316"/>
      <c r="BJ119" s="316"/>
      <c r="BK119" s="316"/>
      <c r="BL119" s="316"/>
      <c r="BM119" s="316"/>
      <c r="BN119" s="316"/>
      <c r="BO119" s="316"/>
      <c r="BP119" s="316"/>
      <c r="BQ119" s="316"/>
      <c r="BR119" s="316"/>
      <c r="BS119" s="316"/>
      <c r="BT119" s="316"/>
      <c r="BU119" s="316"/>
      <c r="BV119" s="316"/>
      <c r="BW119" s="316"/>
      <c r="BX119" s="316"/>
      <c r="BY119" s="316"/>
      <c r="BZ119" s="316"/>
      <c r="CA119" s="316"/>
      <c r="CB119" s="316"/>
      <c r="CC119" s="316"/>
      <c r="CD119" s="316"/>
      <c r="CE119" s="316"/>
      <c r="CF119" s="316"/>
      <c r="CG119" s="316"/>
      <c r="CH119" s="316"/>
      <c r="CI119" s="316"/>
      <c r="CJ119" s="316"/>
      <c r="CK119" s="316"/>
      <c r="CL119" s="316"/>
      <c r="CM119" s="316"/>
      <c r="CN119" s="316"/>
      <c r="CO119" s="316"/>
      <c r="CP119" s="316"/>
      <c r="CQ119" s="316"/>
      <c r="CR119" s="316"/>
      <c r="CS119" s="316"/>
      <c r="CT119" s="316"/>
      <c r="CU119" s="316"/>
      <c r="CV119" s="316"/>
      <c r="CW119" s="316"/>
      <c r="CX119" s="316"/>
      <c r="CY119" s="316"/>
      <c r="CZ119" s="316"/>
      <c r="DA119" s="316"/>
      <c r="DB119" s="316"/>
      <c r="DC119" s="316"/>
      <c r="DD119" s="316"/>
      <c r="DE119" s="316"/>
      <c r="DF119" s="316"/>
      <c r="DG119" s="316"/>
      <c r="DH119" s="316"/>
      <c r="DI119" s="316"/>
      <c r="DJ119" s="316"/>
      <c r="DK119" s="316"/>
      <c r="DL119" s="316"/>
      <c r="DM119" s="316"/>
      <c r="DN119" s="316"/>
      <c r="DO119" s="316"/>
      <c r="DP119" s="316"/>
      <c r="DQ119" s="316"/>
      <c r="DR119" s="316"/>
      <c r="DS119" s="316"/>
      <c r="DT119" s="316"/>
      <c r="DU119" s="316"/>
      <c r="DV119" s="316"/>
      <c r="DW119" s="316"/>
      <c r="DX119" s="316"/>
      <c r="DY119" s="316"/>
      <c r="DZ119" s="316"/>
      <c r="EA119" s="316"/>
      <c r="EB119" s="316"/>
      <c r="EC119" s="316"/>
      <c r="ED119" s="316"/>
      <c r="EE119" s="316"/>
      <c r="EF119" s="316"/>
      <c r="EG119" s="316"/>
      <c r="EH119" s="316"/>
      <c r="EI119" s="316"/>
      <c r="EJ119" s="316"/>
      <c r="EK119" s="316"/>
      <c r="EL119" s="316"/>
      <c r="EM119" s="316"/>
      <c r="EN119" s="316"/>
      <c r="EO119" s="316"/>
      <c r="EP119" s="316"/>
      <c r="EQ119" s="316"/>
      <c r="ER119" s="316"/>
      <c r="ES119" s="316"/>
      <c r="ET119" s="316"/>
      <c r="EU119" s="316"/>
      <c r="EV119" s="316"/>
      <c r="EW119" s="316"/>
      <c r="EX119" s="316"/>
      <c r="EY119" s="316"/>
      <c r="EZ119" s="316"/>
      <c r="FA119" s="316"/>
      <c r="FB119" s="316"/>
      <c r="FC119" s="316"/>
      <c r="FD119" s="316"/>
      <c r="FE119" s="316"/>
      <c r="FF119" s="316"/>
      <c r="FG119" s="316"/>
      <c r="FH119" s="316"/>
      <c r="FI119" s="316"/>
      <c r="FJ119" s="316"/>
      <c r="FK119" s="316"/>
      <c r="FL119" s="316"/>
      <c r="FM119" s="316"/>
      <c r="FN119" s="316"/>
      <c r="FO119" s="316"/>
      <c r="FP119" s="316"/>
      <c r="FQ119" s="316"/>
      <c r="FR119" s="316"/>
      <c r="FS119" s="316"/>
      <c r="FT119" s="316"/>
      <c r="FU119" s="316"/>
      <c r="FV119" s="316"/>
      <c r="FW119" s="316"/>
      <c r="FX119" s="316"/>
      <c r="FY119" s="316"/>
      <c r="FZ119" s="316"/>
      <c r="GA119" s="316"/>
      <c r="GB119" s="316"/>
      <c r="GC119" s="316"/>
      <c r="GD119" s="316"/>
      <c r="GE119" s="316"/>
      <c r="GF119" s="316"/>
      <c r="GG119" s="316"/>
      <c r="GH119" s="316"/>
      <c r="GI119" s="316"/>
      <c r="GJ119" s="316"/>
      <c r="GK119" s="316"/>
      <c r="GL119" s="316"/>
      <c r="GM119" s="316"/>
      <c r="GN119" s="316"/>
      <c r="GO119" s="316"/>
      <c r="GP119" s="316"/>
      <c r="GQ119" s="316"/>
      <c r="GR119" s="316"/>
      <c r="GS119" s="316"/>
      <c r="GT119" s="316"/>
      <c r="GU119" s="316"/>
      <c r="GV119" s="316"/>
      <c r="GW119" s="316"/>
      <c r="GX119" s="316"/>
      <c r="GY119" s="316"/>
      <c r="GZ119" s="316"/>
      <c r="HA119" s="316"/>
      <c r="HB119" s="316"/>
      <c r="HC119" s="316"/>
      <c r="HD119" s="316"/>
      <c r="HE119" s="316"/>
      <c r="HF119" s="316"/>
      <c r="HG119" s="316"/>
      <c r="HH119" s="316"/>
      <c r="HI119" s="316"/>
      <c r="HJ119" s="316"/>
      <c r="HK119" s="316"/>
      <c r="HL119" s="316"/>
      <c r="HM119" s="316"/>
      <c r="HN119" s="316"/>
      <c r="HO119" s="316"/>
      <c r="HP119" s="316"/>
      <c r="HQ119" s="316"/>
      <c r="HR119" s="316"/>
      <c r="HS119" s="316"/>
      <c r="HT119" s="316"/>
      <c r="HU119" s="316"/>
      <c r="HV119" s="316"/>
      <c r="HW119" s="316"/>
      <c r="HX119" s="316"/>
      <c r="HY119" s="316"/>
      <c r="HZ119" s="316"/>
      <c r="IA119" s="316"/>
      <c r="IB119" s="316"/>
      <c r="IC119" s="316"/>
      <c r="ID119" s="316"/>
      <c r="IE119" s="316"/>
      <c r="IF119" s="316"/>
      <c r="IG119" s="316"/>
      <c r="IH119" s="316"/>
      <c r="II119" s="316"/>
      <c r="IJ119" s="316"/>
      <c r="IK119" s="316"/>
    </row>
    <row r="120" spans="1:245" s="317" customFormat="1" ht="18.75">
      <c r="A120" s="320" t="s">
        <v>86</v>
      </c>
      <c r="B120" s="321"/>
      <c r="C120" s="321"/>
      <c r="D120" s="321"/>
      <c r="E120" s="321"/>
      <c r="F120" s="321"/>
      <c r="G120" s="321"/>
      <c r="H120" s="321"/>
      <c r="I120" s="321"/>
      <c r="J120" s="321"/>
      <c r="K120" s="321"/>
      <c r="L120" s="514" t="s">
        <v>20</v>
      </c>
      <c r="M120" s="514"/>
      <c r="N120" s="514"/>
      <c r="O120" s="514"/>
      <c r="P120" s="514"/>
      <c r="Q120" s="514"/>
      <c r="R120" s="514"/>
      <c r="S120" s="514"/>
      <c r="T120" s="514"/>
      <c r="U120" s="514"/>
      <c r="V120" s="514"/>
      <c r="W120" s="514"/>
      <c r="Y120" s="316"/>
      <c r="Z120" s="316"/>
      <c r="AA120" s="316"/>
      <c r="AB120" s="316"/>
      <c r="AC120" s="316"/>
      <c r="AD120" s="316"/>
      <c r="AE120" s="316"/>
      <c r="AF120" s="316"/>
      <c r="AG120" s="316"/>
      <c r="AH120" s="316"/>
      <c r="AI120" s="316"/>
      <c r="AJ120" s="316"/>
      <c r="AK120" s="316"/>
      <c r="AL120" s="316"/>
      <c r="AM120" s="316"/>
      <c r="AN120" s="316"/>
      <c r="AO120" s="316"/>
      <c r="AP120" s="316"/>
      <c r="AQ120" s="316"/>
      <c r="AR120" s="316"/>
      <c r="AS120" s="316"/>
      <c r="AT120" s="316"/>
      <c r="AU120" s="316"/>
      <c r="AV120" s="316"/>
      <c r="AW120" s="316"/>
      <c r="AX120" s="316"/>
      <c r="AY120" s="316"/>
      <c r="AZ120" s="316"/>
      <c r="BA120" s="316"/>
      <c r="BB120" s="316"/>
      <c r="BC120" s="316"/>
      <c r="BD120" s="316"/>
      <c r="BE120" s="316"/>
      <c r="BF120" s="316"/>
      <c r="BG120" s="316"/>
      <c r="BH120" s="316"/>
      <c r="BI120" s="316"/>
      <c r="BJ120" s="316"/>
      <c r="BK120" s="316"/>
      <c r="BL120" s="316"/>
      <c r="BM120" s="316"/>
      <c r="BN120" s="316"/>
      <c r="BO120" s="316"/>
      <c r="BP120" s="316"/>
      <c r="BQ120" s="316"/>
      <c r="BR120" s="316"/>
      <c r="BS120" s="316"/>
      <c r="BT120" s="316"/>
      <c r="BU120" s="316"/>
      <c r="BV120" s="316"/>
      <c r="BW120" s="316"/>
      <c r="BX120" s="316"/>
      <c r="BY120" s="316"/>
      <c r="BZ120" s="316"/>
      <c r="CA120" s="316"/>
      <c r="CB120" s="316"/>
      <c r="CC120" s="316"/>
      <c r="CD120" s="316"/>
      <c r="CE120" s="316"/>
      <c r="CF120" s="316"/>
      <c r="CG120" s="316"/>
      <c r="CH120" s="316"/>
      <c r="CI120" s="316"/>
      <c r="CJ120" s="316"/>
      <c r="CK120" s="316"/>
      <c r="CL120" s="316"/>
      <c r="CM120" s="316"/>
      <c r="CN120" s="316"/>
      <c r="CO120" s="316"/>
      <c r="CP120" s="316"/>
      <c r="CQ120" s="316"/>
      <c r="CR120" s="316"/>
      <c r="CS120" s="316"/>
      <c r="CT120" s="316"/>
      <c r="CU120" s="316"/>
      <c r="CV120" s="316"/>
      <c r="CW120" s="316"/>
      <c r="CX120" s="316"/>
      <c r="CY120" s="316"/>
      <c r="CZ120" s="316"/>
      <c r="DA120" s="316"/>
      <c r="DB120" s="316"/>
      <c r="DC120" s="316"/>
      <c r="DD120" s="316"/>
      <c r="DE120" s="316"/>
      <c r="DF120" s="316"/>
      <c r="DG120" s="316"/>
      <c r="DH120" s="316"/>
      <c r="DI120" s="316"/>
      <c r="DJ120" s="316"/>
      <c r="DK120" s="316"/>
      <c r="DL120" s="316"/>
      <c r="DM120" s="316"/>
      <c r="DN120" s="316"/>
      <c r="DO120" s="316"/>
      <c r="DP120" s="316"/>
      <c r="DQ120" s="316"/>
      <c r="DR120" s="316"/>
      <c r="DS120" s="316"/>
      <c r="DT120" s="316"/>
      <c r="DU120" s="316"/>
      <c r="DV120" s="316"/>
      <c r="DW120" s="316"/>
      <c r="DX120" s="316"/>
      <c r="DY120" s="316"/>
      <c r="DZ120" s="316"/>
      <c r="EA120" s="316"/>
      <c r="EB120" s="316"/>
      <c r="EC120" s="316"/>
      <c r="ED120" s="316"/>
      <c r="EE120" s="316"/>
      <c r="EF120" s="316"/>
      <c r="EG120" s="316"/>
      <c r="EH120" s="316"/>
      <c r="EI120" s="316"/>
      <c r="EJ120" s="316"/>
      <c r="EK120" s="316"/>
      <c r="EL120" s="316"/>
      <c r="EM120" s="316"/>
      <c r="EN120" s="316"/>
      <c r="EO120" s="316"/>
      <c r="EP120" s="316"/>
      <c r="EQ120" s="316"/>
      <c r="ER120" s="316"/>
      <c r="ES120" s="316"/>
      <c r="ET120" s="316"/>
      <c r="EU120" s="316"/>
      <c r="EV120" s="316"/>
      <c r="EW120" s="316"/>
      <c r="EX120" s="316"/>
      <c r="EY120" s="316"/>
      <c r="EZ120" s="316"/>
      <c r="FA120" s="316"/>
      <c r="FB120" s="316"/>
      <c r="FC120" s="316"/>
      <c r="FD120" s="316"/>
      <c r="FE120" s="316"/>
      <c r="FF120" s="316"/>
      <c r="FG120" s="316"/>
      <c r="FH120" s="316"/>
      <c r="FI120" s="316"/>
      <c r="FJ120" s="316"/>
      <c r="FK120" s="316"/>
      <c r="FL120" s="316"/>
      <c r="FM120" s="316"/>
      <c r="FN120" s="316"/>
      <c r="FO120" s="316"/>
      <c r="FP120" s="316"/>
      <c r="FQ120" s="316"/>
      <c r="FR120" s="316"/>
      <c r="FS120" s="316"/>
      <c r="FT120" s="316"/>
      <c r="FU120" s="316"/>
      <c r="FV120" s="316"/>
      <c r="FW120" s="316"/>
      <c r="FX120" s="316"/>
      <c r="FY120" s="316"/>
      <c r="FZ120" s="316"/>
      <c r="GA120" s="316"/>
      <c r="GB120" s="316"/>
      <c r="GC120" s="316"/>
      <c r="GD120" s="316"/>
      <c r="GE120" s="316"/>
      <c r="GF120" s="316"/>
      <c r="GG120" s="316"/>
      <c r="GH120" s="316"/>
      <c r="GI120" s="316"/>
      <c r="GJ120" s="316"/>
      <c r="GK120" s="316"/>
      <c r="GL120" s="316"/>
      <c r="GM120" s="316"/>
      <c r="GN120" s="316"/>
      <c r="GO120" s="316"/>
      <c r="GP120" s="316"/>
      <c r="GQ120" s="316"/>
      <c r="GR120" s="316"/>
      <c r="GS120" s="316"/>
      <c r="GT120" s="316"/>
      <c r="GU120" s="316"/>
      <c r="GV120" s="316"/>
      <c r="GW120" s="316"/>
      <c r="GX120" s="316"/>
      <c r="GY120" s="316"/>
      <c r="GZ120" s="316"/>
      <c r="HA120" s="316"/>
      <c r="HB120" s="316"/>
      <c r="HC120" s="316"/>
      <c r="HD120" s="316"/>
      <c r="HE120" s="316"/>
      <c r="HF120" s="316"/>
      <c r="HG120" s="316"/>
      <c r="HH120" s="316"/>
      <c r="HI120" s="316"/>
      <c r="HJ120" s="316"/>
      <c r="HK120" s="316"/>
      <c r="HL120" s="316"/>
      <c r="HM120" s="316"/>
      <c r="HN120" s="316"/>
      <c r="HO120" s="316"/>
      <c r="HP120" s="316"/>
      <c r="HQ120" s="316"/>
      <c r="HR120" s="316"/>
      <c r="HS120" s="316"/>
      <c r="HT120" s="316"/>
      <c r="HU120" s="316"/>
      <c r="HV120" s="316"/>
      <c r="HW120" s="316"/>
      <c r="HX120" s="316"/>
      <c r="HY120" s="316"/>
      <c r="HZ120" s="316"/>
      <c r="IA120" s="316"/>
      <c r="IB120" s="316"/>
      <c r="IC120" s="316"/>
      <c r="ID120" s="316"/>
      <c r="IE120" s="316"/>
      <c r="IF120" s="316"/>
      <c r="IG120" s="316"/>
      <c r="IH120" s="316"/>
      <c r="II120" s="316"/>
      <c r="IJ120" s="316"/>
      <c r="IK120" s="316"/>
    </row>
    <row r="121" spans="1:245" s="317" customFormat="1" ht="18.75">
      <c r="A121" s="323" t="s">
        <v>231</v>
      </c>
      <c r="B121" s="321"/>
      <c r="C121" s="321"/>
      <c r="D121" s="321"/>
      <c r="E121" s="321"/>
      <c r="F121" s="321"/>
      <c r="G121" s="321"/>
      <c r="H121" s="321"/>
      <c r="I121" s="321"/>
      <c r="J121" s="321"/>
      <c r="K121" s="321"/>
      <c r="L121" s="514" t="s">
        <v>21</v>
      </c>
      <c r="M121" s="514"/>
      <c r="N121" s="514"/>
      <c r="O121" s="514"/>
      <c r="P121" s="514"/>
      <c r="Q121" s="514"/>
      <c r="R121" s="514"/>
      <c r="S121" s="514"/>
      <c r="T121" s="514"/>
      <c r="U121" s="514"/>
      <c r="V121" s="514"/>
      <c r="W121" s="514"/>
      <c r="Y121" s="316"/>
      <c r="Z121" s="316"/>
      <c r="AA121" s="316"/>
      <c r="AB121" s="316"/>
      <c r="AC121" s="316"/>
      <c r="AD121" s="316"/>
      <c r="AE121" s="316"/>
      <c r="AF121" s="316"/>
      <c r="AG121" s="316"/>
      <c r="AH121" s="316"/>
      <c r="AI121" s="316"/>
      <c r="AJ121" s="316"/>
      <c r="AK121" s="316"/>
      <c r="AL121" s="316"/>
      <c r="AM121" s="316"/>
      <c r="AN121" s="316"/>
      <c r="AO121" s="316"/>
      <c r="AP121" s="316"/>
      <c r="AQ121" s="316"/>
      <c r="AR121" s="316"/>
      <c r="AS121" s="316"/>
      <c r="AT121" s="316"/>
      <c r="AU121" s="316"/>
      <c r="AV121" s="316"/>
      <c r="AW121" s="316"/>
      <c r="AX121" s="316"/>
      <c r="AY121" s="316"/>
      <c r="AZ121" s="316"/>
      <c r="BA121" s="316"/>
      <c r="BB121" s="316"/>
      <c r="BC121" s="316"/>
      <c r="BD121" s="316"/>
      <c r="BE121" s="316"/>
      <c r="BF121" s="316"/>
      <c r="BG121" s="316"/>
      <c r="BH121" s="316"/>
      <c r="BI121" s="316"/>
      <c r="BJ121" s="316"/>
      <c r="BK121" s="316"/>
      <c r="BL121" s="316"/>
      <c r="BM121" s="316"/>
      <c r="BN121" s="316"/>
      <c r="BO121" s="316"/>
      <c r="BP121" s="316"/>
      <c r="BQ121" s="316"/>
      <c r="BR121" s="316"/>
      <c r="BS121" s="316"/>
      <c r="BT121" s="316"/>
      <c r="BU121" s="316"/>
      <c r="BV121" s="316"/>
      <c r="BW121" s="316"/>
      <c r="BX121" s="316"/>
      <c r="BY121" s="316"/>
      <c r="BZ121" s="316"/>
      <c r="CA121" s="316"/>
      <c r="CB121" s="316"/>
      <c r="CC121" s="316"/>
      <c r="CD121" s="316"/>
      <c r="CE121" s="316"/>
      <c r="CF121" s="316"/>
      <c r="CG121" s="316"/>
      <c r="CH121" s="316"/>
      <c r="CI121" s="316"/>
      <c r="CJ121" s="316"/>
      <c r="CK121" s="316"/>
      <c r="CL121" s="316"/>
      <c r="CM121" s="316"/>
      <c r="CN121" s="316"/>
      <c r="CO121" s="316"/>
      <c r="CP121" s="316"/>
      <c r="CQ121" s="316"/>
      <c r="CR121" s="316"/>
      <c r="CS121" s="316"/>
      <c r="CT121" s="316"/>
      <c r="CU121" s="316"/>
      <c r="CV121" s="316"/>
      <c r="CW121" s="316"/>
      <c r="CX121" s="316"/>
      <c r="CY121" s="316"/>
      <c r="CZ121" s="316"/>
      <c r="DA121" s="316"/>
      <c r="DB121" s="316"/>
      <c r="DC121" s="316"/>
      <c r="DD121" s="316"/>
      <c r="DE121" s="316"/>
      <c r="DF121" s="316"/>
      <c r="DG121" s="316"/>
      <c r="DH121" s="316"/>
      <c r="DI121" s="316"/>
      <c r="DJ121" s="316"/>
      <c r="DK121" s="316"/>
      <c r="DL121" s="316"/>
      <c r="DM121" s="316"/>
      <c r="DN121" s="316"/>
      <c r="DO121" s="316"/>
      <c r="DP121" s="316"/>
      <c r="DQ121" s="316"/>
      <c r="DR121" s="316"/>
      <c r="DS121" s="316"/>
      <c r="DT121" s="316"/>
      <c r="DU121" s="316"/>
      <c r="DV121" s="316"/>
      <c r="DW121" s="316"/>
      <c r="DX121" s="316"/>
      <c r="DY121" s="316"/>
      <c r="DZ121" s="316"/>
      <c r="EA121" s="316"/>
      <c r="EB121" s="316"/>
      <c r="EC121" s="316"/>
      <c r="ED121" s="316"/>
      <c r="EE121" s="316"/>
      <c r="EF121" s="316"/>
      <c r="EG121" s="316"/>
      <c r="EH121" s="316"/>
      <c r="EI121" s="316"/>
      <c r="EJ121" s="316"/>
      <c r="EK121" s="316"/>
      <c r="EL121" s="316"/>
      <c r="EM121" s="316"/>
      <c r="EN121" s="316"/>
      <c r="EO121" s="316"/>
      <c r="EP121" s="316"/>
      <c r="EQ121" s="316"/>
      <c r="ER121" s="316"/>
      <c r="ES121" s="316"/>
      <c r="ET121" s="316"/>
      <c r="EU121" s="316"/>
      <c r="EV121" s="316"/>
      <c r="EW121" s="316"/>
      <c r="EX121" s="316"/>
      <c r="EY121" s="316"/>
      <c r="EZ121" s="316"/>
      <c r="FA121" s="316"/>
      <c r="FB121" s="316"/>
      <c r="FC121" s="316"/>
      <c r="FD121" s="316"/>
      <c r="FE121" s="316"/>
      <c r="FF121" s="316"/>
      <c r="FG121" s="316"/>
      <c r="FH121" s="316"/>
      <c r="FI121" s="316"/>
      <c r="FJ121" s="316"/>
      <c r="FK121" s="316"/>
      <c r="FL121" s="316"/>
      <c r="FM121" s="316"/>
      <c r="FN121" s="316"/>
      <c r="FO121" s="316"/>
      <c r="FP121" s="316"/>
      <c r="FQ121" s="316"/>
      <c r="FR121" s="316"/>
      <c r="FS121" s="316"/>
      <c r="FT121" s="316"/>
      <c r="FU121" s="316"/>
      <c r="FV121" s="316"/>
      <c r="FW121" s="316"/>
      <c r="FX121" s="316"/>
      <c r="FY121" s="316"/>
      <c r="FZ121" s="316"/>
      <c r="GA121" s="316"/>
      <c r="GB121" s="316"/>
      <c r="GC121" s="316"/>
      <c r="GD121" s="316"/>
      <c r="GE121" s="316"/>
      <c r="GF121" s="316"/>
      <c r="GG121" s="316"/>
      <c r="GH121" s="316"/>
      <c r="GI121" s="316"/>
      <c r="GJ121" s="316"/>
      <c r="GK121" s="316"/>
      <c r="GL121" s="316"/>
      <c r="GM121" s="316"/>
      <c r="GN121" s="316"/>
      <c r="GO121" s="316"/>
      <c r="GP121" s="316"/>
      <c r="GQ121" s="316"/>
      <c r="GR121" s="316"/>
      <c r="GS121" s="316"/>
      <c r="GT121" s="316"/>
      <c r="GU121" s="316"/>
      <c r="GV121" s="316"/>
      <c r="GW121" s="316"/>
      <c r="GX121" s="316"/>
      <c r="GY121" s="316"/>
      <c r="GZ121" s="316"/>
      <c r="HA121" s="316"/>
      <c r="HB121" s="316"/>
      <c r="HC121" s="316"/>
      <c r="HD121" s="316"/>
      <c r="HE121" s="316"/>
      <c r="HF121" s="316"/>
      <c r="HG121" s="316"/>
      <c r="HH121" s="316"/>
      <c r="HI121" s="316"/>
      <c r="HJ121" s="316"/>
      <c r="HK121" s="316"/>
      <c r="HL121" s="316"/>
      <c r="HM121" s="316"/>
      <c r="HN121" s="316"/>
      <c r="HO121" s="316"/>
      <c r="HP121" s="316"/>
      <c r="HQ121" s="316"/>
      <c r="HR121" s="316"/>
      <c r="HS121" s="316"/>
      <c r="HT121" s="316"/>
      <c r="HU121" s="316"/>
      <c r="HV121" s="316"/>
      <c r="HW121" s="316"/>
      <c r="HX121" s="316"/>
      <c r="HY121" s="316"/>
      <c r="HZ121" s="316"/>
      <c r="IA121" s="316"/>
      <c r="IB121" s="316"/>
      <c r="IC121" s="316"/>
      <c r="ID121" s="316"/>
      <c r="IE121" s="316"/>
      <c r="IF121" s="316"/>
      <c r="IG121" s="316"/>
      <c r="IH121" s="316"/>
      <c r="II121" s="316"/>
      <c r="IJ121" s="316"/>
      <c r="IK121" s="316"/>
    </row>
    <row r="122" spans="1:28" s="257" customFormat="1" ht="18.75">
      <c r="A122" s="324"/>
      <c r="B122" s="325"/>
      <c r="C122" s="326"/>
      <c r="D122" s="327"/>
      <c r="E122" s="328"/>
      <c r="F122" s="328"/>
      <c r="G122" s="328"/>
      <c r="H122" s="328"/>
      <c r="I122" s="329"/>
      <c r="J122" s="330"/>
      <c r="K122" s="330"/>
      <c r="L122" s="328"/>
      <c r="M122" s="328"/>
      <c r="N122" s="328"/>
      <c r="O122" s="328"/>
      <c r="P122" s="328"/>
      <c r="Q122" s="328"/>
      <c r="R122" s="330"/>
      <c r="S122" s="330"/>
      <c r="T122" s="330"/>
      <c r="U122" s="330"/>
      <c r="V122" s="330"/>
      <c r="W122" s="330"/>
      <c r="X122" s="330"/>
      <c r="Z122" s="331"/>
      <c r="AA122" s="331"/>
      <c r="AB122" s="331"/>
    </row>
    <row r="123" spans="1:28" s="336" customFormat="1" ht="18.75">
      <c r="A123" s="332"/>
      <c r="B123" s="333"/>
      <c r="C123" s="334"/>
      <c r="D123" s="334"/>
      <c r="E123" s="334"/>
      <c r="F123" s="334"/>
      <c r="G123" s="334"/>
      <c r="H123" s="334"/>
      <c r="I123" s="334"/>
      <c r="J123" s="334"/>
      <c r="K123" s="334"/>
      <c r="L123" s="334"/>
      <c r="M123" s="334"/>
      <c r="N123" s="334"/>
      <c r="O123" s="334"/>
      <c r="P123" s="334"/>
      <c r="Q123" s="334"/>
      <c r="R123" s="334"/>
      <c r="S123" s="335"/>
      <c r="T123" s="335"/>
      <c r="U123" s="335"/>
      <c r="V123" s="335"/>
      <c r="W123" s="335"/>
      <c r="Y123" s="337"/>
      <c r="Z123" s="338"/>
      <c r="AA123" s="339"/>
      <c r="AB123" s="339"/>
    </row>
    <row r="124" spans="1:28" s="337" customFormat="1" ht="18.75">
      <c r="A124" s="332" t="s">
        <v>274</v>
      </c>
      <c r="B124" s="340"/>
      <c r="G124" s="336"/>
      <c r="J124" s="334"/>
      <c r="L124" s="514" t="s">
        <v>232</v>
      </c>
      <c r="M124" s="514"/>
      <c r="N124" s="514"/>
      <c r="O124" s="514"/>
      <c r="P124" s="514"/>
      <c r="Q124" s="514"/>
      <c r="R124" s="514"/>
      <c r="S124" s="514"/>
      <c r="T124" s="514"/>
      <c r="U124" s="514"/>
      <c r="V124" s="514"/>
      <c r="W124" s="514"/>
      <c r="X124" s="336"/>
      <c r="Y124" s="336"/>
      <c r="Z124" s="338"/>
      <c r="AA124" s="338"/>
      <c r="AB124" s="338"/>
    </row>
    <row r="125" spans="1:28" s="337" customFormat="1" ht="18.75">
      <c r="A125" s="332"/>
      <c r="B125" s="340"/>
      <c r="G125" s="336"/>
      <c r="J125" s="334"/>
      <c r="L125" s="322"/>
      <c r="M125" s="322"/>
      <c r="N125" s="322"/>
      <c r="O125" s="322"/>
      <c r="P125" s="322"/>
      <c r="Q125" s="322"/>
      <c r="R125" s="322"/>
      <c r="S125" s="322"/>
      <c r="T125" s="322"/>
      <c r="U125" s="322"/>
      <c r="V125" s="322"/>
      <c r="W125" s="322"/>
      <c r="X125" s="336"/>
      <c r="Y125" s="336"/>
      <c r="Z125" s="338"/>
      <c r="AA125" s="338"/>
      <c r="AB125" s="338"/>
    </row>
    <row r="126" spans="1:28" s="257" customFormat="1" ht="18.75">
      <c r="A126" s="251"/>
      <c r="B126" s="341"/>
      <c r="C126" s="251"/>
      <c r="D126" s="251"/>
      <c r="E126" s="251"/>
      <c r="F126" s="251"/>
      <c r="G126" s="251"/>
      <c r="H126" s="342"/>
      <c r="I126" s="342"/>
      <c r="J126" s="342"/>
      <c r="K126" s="342"/>
      <c r="L126" s="342"/>
      <c r="M126" s="342"/>
      <c r="N126" s="342"/>
      <c r="O126" s="342"/>
      <c r="P126" s="342"/>
      <c r="Z126" s="331"/>
      <c r="AA126" s="331"/>
      <c r="AB126" s="331"/>
    </row>
    <row r="127" spans="1:30" s="344" customFormat="1" ht="18.75">
      <c r="A127" s="343" t="s">
        <v>233</v>
      </c>
      <c r="C127" s="345"/>
      <c r="D127" s="345"/>
      <c r="E127" s="345"/>
      <c r="Y127" s="346"/>
      <c r="Z127" s="346"/>
      <c r="AA127" s="346"/>
      <c r="AB127" s="346"/>
      <c r="AC127" s="346"/>
      <c r="AD127" s="346"/>
    </row>
    <row r="128" ht="18.75">
      <c r="AB128" s="62"/>
    </row>
  </sheetData>
  <sheetProtection/>
  <mergeCells count="51">
    <mergeCell ref="A27:A28"/>
    <mergeCell ref="F5:F7"/>
    <mergeCell ref="C6:C7"/>
    <mergeCell ref="A23:B23"/>
    <mergeCell ref="D6:D7"/>
    <mergeCell ref="E6:E7"/>
    <mergeCell ref="A70:B70"/>
    <mergeCell ref="L120:W120"/>
    <mergeCell ref="L121:W121"/>
    <mergeCell ref="L124:W124"/>
    <mergeCell ref="I78:O78"/>
    <mergeCell ref="F4:G4"/>
    <mergeCell ref="H6:H7"/>
    <mergeCell ref="M6:M7"/>
    <mergeCell ref="N6:N7"/>
    <mergeCell ref="K6:K7"/>
    <mergeCell ref="A1:W1"/>
    <mergeCell ref="A3:A7"/>
    <mergeCell ref="B3:B7"/>
    <mergeCell ref="C3:E5"/>
    <mergeCell ref="F3:O3"/>
    <mergeCell ref="L6:L7"/>
    <mergeCell ref="G5:G7"/>
    <mergeCell ref="H5:L5"/>
    <mergeCell ref="P3:W3"/>
    <mergeCell ref="T4:U4"/>
    <mergeCell ref="A117:N117"/>
    <mergeCell ref="A115:N115"/>
    <mergeCell ref="A109:N109"/>
    <mergeCell ref="A116:N116"/>
    <mergeCell ref="A114:N114"/>
    <mergeCell ref="A112:N112"/>
    <mergeCell ref="A111:N111"/>
    <mergeCell ref="A113:N113"/>
    <mergeCell ref="A100:B100"/>
    <mergeCell ref="A77:B77"/>
    <mergeCell ref="A81:B81"/>
    <mergeCell ref="A82:B82"/>
    <mergeCell ref="A105:B105"/>
    <mergeCell ref="A110:N110"/>
    <mergeCell ref="A108:N108"/>
    <mergeCell ref="A104:B104"/>
    <mergeCell ref="V4:W4"/>
    <mergeCell ref="H4:O4"/>
    <mergeCell ref="O5:O7"/>
    <mergeCell ref="P4:Q4"/>
    <mergeCell ref="R4:S4"/>
    <mergeCell ref="J6:J7"/>
    <mergeCell ref="I6:I7"/>
    <mergeCell ref="M5:N5"/>
    <mergeCell ref="P6:W6"/>
  </mergeCells>
  <printOptions horizontalCentered="1"/>
  <pageMargins left="0" right="0" top="0.3937007874015748" bottom="0.3937007874015748" header="0.31496062992125984" footer="0.31496062992125984"/>
  <pageSetup fitToHeight="3" fitToWidth="1" horizontalDpi="600" verticalDpi="600" orientation="landscape" paperSize="9" scale="56" r:id="rId3"/>
  <rowBreaks count="1" manualBreakCount="1">
    <brk id="50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Gozhyk</dc:creator>
  <cp:keywords/>
  <dc:description/>
  <cp:lastModifiedBy>BratkoIV</cp:lastModifiedBy>
  <cp:lastPrinted>2021-09-22T12:09:59Z</cp:lastPrinted>
  <dcterms:created xsi:type="dcterms:W3CDTF">2010-02-25T10:28:35Z</dcterms:created>
  <dcterms:modified xsi:type="dcterms:W3CDTF">2022-01-31T07:01:34Z</dcterms:modified>
  <cp:category/>
  <cp:version/>
  <cp:contentType/>
  <cp:contentStatus/>
</cp:coreProperties>
</file>